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LTAMIRA DO PARANA\LICITAÇÃO\1 - PROCESSOS\- FINALIZADO\TERCEIRIZAÇÃO SG, MOTORISTAS E OPERADOR\"/>
    </mc:Choice>
  </mc:AlternateContent>
  <xr:revisionPtr revIDLastSave="0" documentId="13_ncr:1_{33367D33-5931-4D9F-A6C4-A00234C6DA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TIFICADO" sheetId="2" r:id="rId1"/>
    <sheet name="Plan1" sheetId="1" r:id="rId2"/>
  </sheets>
  <definedNames>
    <definedName name="_xlnm.Print_Area" localSheetId="1">Plan1!$Q$4:$S$41</definedName>
    <definedName name="_xlnm.Print_Area" localSheetId="0">RETIFICADO!$A$1:$G$41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2" l="1"/>
  <c r="S34" i="2"/>
  <c r="K34" i="2"/>
  <c r="G34" i="2"/>
  <c r="C34" i="2"/>
  <c r="S14" i="2"/>
  <c r="O14" i="2"/>
  <c r="K14" i="2"/>
  <c r="G14" i="2"/>
  <c r="C14" i="2"/>
  <c r="C28" i="2"/>
  <c r="S22" i="2"/>
  <c r="O22" i="2"/>
  <c r="K22" i="2"/>
  <c r="C22" i="2"/>
  <c r="C20" i="2"/>
  <c r="C19" i="2"/>
  <c r="C27" i="2" s="1"/>
  <c r="S18" i="2"/>
  <c r="S28" i="2" s="1"/>
  <c r="C18" i="2"/>
  <c r="C26" i="2" s="1"/>
  <c r="S13" i="2"/>
  <c r="O13" i="2"/>
  <c r="K13" i="2"/>
  <c r="C13" i="2"/>
  <c r="S8" i="2"/>
  <c r="S20" i="2" s="1"/>
  <c r="O8" i="2"/>
  <c r="O18" i="2" s="1"/>
  <c r="K8" i="2"/>
  <c r="G8" i="2"/>
  <c r="C8" i="2"/>
  <c r="C33" i="2" s="1"/>
  <c r="G7" i="2"/>
  <c r="C20" i="1"/>
  <c r="S14" i="1"/>
  <c r="S8" i="1"/>
  <c r="S18" i="1" s="1"/>
  <c r="G7" i="1"/>
  <c r="O8" i="1"/>
  <c r="O21" i="1" s="1"/>
  <c r="K8" i="1"/>
  <c r="K22" i="1" s="1"/>
  <c r="G8" i="1"/>
  <c r="G18" i="1" s="1"/>
  <c r="C8" i="1"/>
  <c r="C18" i="1" s="1"/>
  <c r="O28" i="2" l="1"/>
  <c r="O19" i="2"/>
  <c r="O27" i="2" s="1"/>
  <c r="O26" i="2"/>
  <c r="S29" i="2"/>
  <c r="G21" i="2"/>
  <c r="G33" i="2"/>
  <c r="G20" i="2"/>
  <c r="K21" i="2"/>
  <c r="S26" i="2"/>
  <c r="K33" i="2"/>
  <c r="K20" i="2"/>
  <c r="O21" i="2"/>
  <c r="O33" i="2"/>
  <c r="G18" i="2"/>
  <c r="O20" i="2"/>
  <c r="S21" i="2"/>
  <c r="S33" i="2"/>
  <c r="K18" i="2"/>
  <c r="G13" i="2"/>
  <c r="S19" i="2"/>
  <c r="S27" i="2" s="1"/>
  <c r="C21" i="2"/>
  <c r="C29" i="2" s="1"/>
  <c r="C36" i="2" s="1"/>
  <c r="C38" i="2" s="1"/>
  <c r="C41" i="2" s="1"/>
  <c r="G22" i="2"/>
  <c r="S28" i="1"/>
  <c r="S19" i="1"/>
  <c r="S27" i="1" s="1"/>
  <c r="S26" i="1"/>
  <c r="S20" i="1"/>
  <c r="S33" i="1"/>
  <c r="S34" i="1"/>
  <c r="S21" i="1"/>
  <c r="S13" i="1"/>
  <c r="S22" i="1"/>
  <c r="C28" i="1"/>
  <c r="C19" i="1"/>
  <c r="C27" i="1" s="1"/>
  <c r="C26" i="1"/>
  <c r="C33" i="1"/>
  <c r="C22" i="1"/>
  <c r="C14" i="1"/>
  <c r="C21" i="1"/>
  <c r="C13" i="1"/>
  <c r="C34" i="1"/>
  <c r="O14" i="1"/>
  <c r="K21" i="1"/>
  <c r="K33" i="1"/>
  <c r="O13" i="1"/>
  <c r="O22" i="1"/>
  <c r="O34" i="1"/>
  <c r="K13" i="1"/>
  <c r="K14" i="1"/>
  <c r="O18" i="1"/>
  <c r="O28" i="1" s="1"/>
  <c r="K18" i="1"/>
  <c r="O20" i="1"/>
  <c r="K20" i="1"/>
  <c r="O33" i="1"/>
  <c r="K34" i="1"/>
  <c r="G28" i="1"/>
  <c r="G19" i="1"/>
  <c r="G27" i="1" s="1"/>
  <c r="G26" i="1"/>
  <c r="G20" i="1"/>
  <c r="G21" i="1"/>
  <c r="G33" i="1"/>
  <c r="G13" i="1"/>
  <c r="G22" i="1"/>
  <c r="G34" i="1"/>
  <c r="G14" i="1"/>
  <c r="S36" i="2" l="1"/>
  <c r="S38" i="2" s="1"/>
  <c r="S41" i="2" s="1"/>
  <c r="K26" i="2"/>
  <c r="K28" i="2"/>
  <c r="K29" i="2" s="1"/>
  <c r="K36" i="2" s="1"/>
  <c r="K38" i="2" s="1"/>
  <c r="K41" i="2" s="1"/>
  <c r="K19" i="2"/>
  <c r="K27" i="2" s="1"/>
  <c r="G26" i="2"/>
  <c r="G28" i="2"/>
  <c r="G19" i="2"/>
  <c r="G27" i="2" s="1"/>
  <c r="O29" i="2"/>
  <c r="O36" i="2" s="1"/>
  <c r="O38" i="2" s="1"/>
  <c r="O41" i="2" s="1"/>
  <c r="S29" i="1"/>
  <c r="S36" i="1"/>
  <c r="S38" i="1" s="1"/>
  <c r="S41" i="1" s="1"/>
  <c r="C29" i="1"/>
  <c r="C36" i="1" s="1"/>
  <c r="C38" i="1" s="1"/>
  <c r="C41" i="1" s="1"/>
  <c r="K28" i="1"/>
  <c r="K19" i="1"/>
  <c r="K27" i="1" s="1"/>
  <c r="K26" i="1"/>
  <c r="O26" i="1"/>
  <c r="O19" i="1"/>
  <c r="O27" i="1" s="1"/>
  <c r="G29" i="1"/>
  <c r="G36" i="1" s="1"/>
  <c r="G38" i="1" s="1"/>
  <c r="G41" i="1" s="1"/>
  <c r="G29" i="2" l="1"/>
  <c r="G36" i="2" s="1"/>
  <c r="G38" i="2" s="1"/>
  <c r="G41" i="2" s="1"/>
  <c r="O29" i="1"/>
  <c r="O36" i="1" s="1"/>
  <c r="O38" i="1" s="1"/>
  <c r="O41" i="1" s="1"/>
  <c r="K29" i="1"/>
  <c r="K36" i="1" s="1"/>
  <c r="K38" i="1" s="1"/>
  <c r="K41" i="1" s="1"/>
</calcChain>
</file>

<file path=xl/sharedStrings.xml><?xml version="1.0" encoding="utf-8"?>
<sst xmlns="http://schemas.openxmlformats.org/spreadsheetml/2006/main" count="426" uniqueCount="38">
  <si>
    <t>Planilha de Custos de Funcionários</t>
  </si>
  <si>
    <t>CUSTO POR FUNCIONÁRIOS – MOTORISTAS DE TRANSPORTE COLETIVO</t>
  </si>
  <si>
    <t>ITEM</t>
  </si>
  <si>
    <t>PORCENTUAL</t>
  </si>
  <si>
    <t>VALOR</t>
  </si>
  <si>
    <t>Salário</t>
  </si>
  <si>
    <t>-</t>
  </si>
  <si>
    <t>Hora Extra 50%</t>
  </si>
  <si>
    <t>30 horas</t>
  </si>
  <si>
    <t>TOTAL</t>
  </si>
  <si>
    <t>Encargos Sociais e Trabalhistas</t>
  </si>
  <si>
    <t>FGTS</t>
  </si>
  <si>
    <t>INSS</t>
  </si>
  <si>
    <t>13 º Salário e adicional de férias</t>
  </si>
  <si>
    <t>13º Salário – 1/12</t>
  </si>
  <si>
    <t>1/3 Férias – 1/12</t>
  </si>
  <si>
    <t>FGTS FÉRIAS 1/12</t>
  </si>
  <si>
    <t>FGTS 1/3 FÉRIAS 1/12</t>
  </si>
  <si>
    <t>FGTS 13º SALÁRIO 1/12</t>
  </si>
  <si>
    <t>Custo de reposição de funcionário Ausente</t>
  </si>
  <si>
    <t>Férias – 1/12</t>
  </si>
  <si>
    <t>INSS SOBRE FÉRIAS 1/12</t>
  </si>
  <si>
    <t>TOTAL DE ENCARGOS</t>
  </si>
  <si>
    <t>Módulo 03 – DEMAIS COMPONENTES</t>
  </si>
  <si>
    <t>DESPESAS ADMINISTRATIVAS</t>
  </si>
  <si>
    <t>LUCRO</t>
  </si>
  <si>
    <t>ESTIMATIVA DE CUSTO POR FUNCIONÁRIOS</t>
  </si>
  <si>
    <t>ISS</t>
  </si>
  <si>
    <t>ESTIMATIVA DE QUANTIDADES DE FUNCIONÁRIOS</t>
  </si>
  <si>
    <t>ESTIMATIVA DE CUSTO MENSAL</t>
  </si>
  <si>
    <t>CUSTO POR FUNCIONÁRIOS – OPERADOR DE MAQUINAS PESADAS</t>
  </si>
  <si>
    <t>CUSTO POR FUNCIONÁRIOS – SERVIÇOS GERAIS</t>
  </si>
  <si>
    <t>CUSTO POR FUNCIONÁRIOS – MAGAREFE</t>
  </si>
  <si>
    <t>10 horas</t>
  </si>
  <si>
    <t>sobre a Planilha de Custos de Funcionários</t>
  </si>
  <si>
    <t>Onde se lê:</t>
  </si>
  <si>
    <t>CUSTO POR FUNCIONÁRIOS – MOTORISTAS SAÚDE</t>
  </si>
  <si>
    <t>LEIA 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</si>
</sst>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rgb="FF000000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8" fontId="3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8" fontId="1" fillId="2" borderId="4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8" fontId="3" fillId="2" borderId="1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8" fontId="1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8" fontId="2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8DC4C-5010-47CE-A06F-6E3B28EEBE8D}">
  <sheetPr>
    <pageSetUpPr fitToPage="1"/>
  </sheetPr>
  <dimension ref="A1:W49"/>
  <sheetViews>
    <sheetView tabSelected="1" topLeftCell="C25" zoomScale="40" zoomScaleNormal="40" workbookViewId="0">
      <selection activeCell="C45" sqref="C45:C49"/>
    </sheetView>
  </sheetViews>
  <sheetFormatPr defaultRowHeight="23.25" x14ac:dyDescent="0.35"/>
  <cols>
    <col min="1" max="1" width="38.85546875" style="1" customWidth="1"/>
    <col min="2" max="3" width="47.140625" style="1" customWidth="1"/>
    <col min="4" max="4" width="9.140625" style="1"/>
    <col min="5" max="5" width="38.85546875" style="1" customWidth="1"/>
    <col min="6" max="7" width="47.140625" style="1" customWidth="1"/>
    <col min="8" max="8" width="9.140625" style="1"/>
    <col min="9" max="9" width="38.85546875" style="1" customWidth="1"/>
    <col min="10" max="11" width="47.140625" style="1" customWidth="1"/>
    <col min="12" max="12" width="9.140625" style="1"/>
    <col min="13" max="13" width="38.85546875" style="1" customWidth="1"/>
    <col min="14" max="14" width="47.140625" style="1" customWidth="1"/>
    <col min="15" max="15" width="39" style="1" customWidth="1"/>
    <col min="16" max="16" width="9.140625" style="1"/>
    <col min="17" max="17" width="38.85546875" style="1" customWidth="1"/>
    <col min="18" max="19" width="47.140625" style="1" customWidth="1"/>
    <col min="20" max="16384" width="9.140625" style="1"/>
  </cols>
  <sheetData>
    <row r="1" spans="1:23" s="34" customFormat="1" ht="26.25" x14ac:dyDescent="0.4">
      <c r="A1" s="32" t="s">
        <v>34</v>
      </c>
      <c r="B1" s="32"/>
      <c r="C1" s="32"/>
      <c r="D1" s="32"/>
      <c r="E1" s="32"/>
      <c r="F1" s="32"/>
      <c r="G1" s="32"/>
      <c r="H1" s="33"/>
      <c r="I1" s="32"/>
      <c r="J1" s="32"/>
      <c r="K1" s="32"/>
      <c r="L1" s="32"/>
      <c r="M1" s="32"/>
      <c r="N1" s="32"/>
      <c r="O1" s="32"/>
      <c r="Q1" s="32" t="s">
        <v>0</v>
      </c>
      <c r="R1" s="32"/>
      <c r="S1" s="32"/>
      <c r="T1" s="33"/>
      <c r="U1" s="33"/>
      <c r="V1" s="33"/>
      <c r="W1" s="33"/>
    </row>
    <row r="2" spans="1:23" s="34" customFormat="1" ht="26.25" x14ac:dyDescent="0.4">
      <c r="A2" s="35" t="s">
        <v>37</v>
      </c>
    </row>
    <row r="3" spans="1:23" x14ac:dyDescent="0.35">
      <c r="A3" s="2"/>
    </row>
    <row r="4" spans="1:23" s="4" customFormat="1" ht="24" thickBot="1" x14ac:dyDescent="0.4">
      <c r="A4" s="3" t="s">
        <v>1</v>
      </c>
      <c r="B4" s="3"/>
      <c r="C4" s="3"/>
      <c r="E4" s="3" t="s">
        <v>36</v>
      </c>
      <c r="F4" s="3"/>
      <c r="G4" s="3"/>
      <c r="I4" s="3" t="s">
        <v>30</v>
      </c>
      <c r="J4" s="3"/>
      <c r="K4" s="3"/>
      <c r="M4" s="3" t="s">
        <v>31</v>
      </c>
      <c r="N4" s="3"/>
      <c r="O4" s="3"/>
      <c r="Q4" s="3" t="s">
        <v>32</v>
      </c>
      <c r="R4" s="3"/>
      <c r="S4" s="3"/>
    </row>
    <row r="5" spans="1:23" ht="30.75" customHeight="1" thickBot="1" x14ac:dyDescent="0.4">
      <c r="A5" s="5" t="s">
        <v>2</v>
      </c>
      <c r="B5" s="6" t="s">
        <v>3</v>
      </c>
      <c r="C5" s="6" t="s">
        <v>4</v>
      </c>
      <c r="E5" s="5" t="s">
        <v>2</v>
      </c>
      <c r="F5" s="6" t="s">
        <v>3</v>
      </c>
      <c r="G5" s="6" t="s">
        <v>4</v>
      </c>
      <c r="I5" s="5" t="s">
        <v>2</v>
      </c>
      <c r="J5" s="6" t="s">
        <v>3</v>
      </c>
      <c r="K5" s="6" t="s">
        <v>4</v>
      </c>
      <c r="M5" s="5" t="s">
        <v>2</v>
      </c>
      <c r="N5" s="6" t="s">
        <v>3</v>
      </c>
      <c r="O5" s="6" t="s">
        <v>4</v>
      </c>
      <c r="Q5" s="5" t="s">
        <v>2</v>
      </c>
      <c r="R5" s="6" t="s">
        <v>3</v>
      </c>
      <c r="S5" s="6" t="s">
        <v>4</v>
      </c>
    </row>
    <row r="6" spans="1:23" ht="24" thickBot="1" x14ac:dyDescent="0.4">
      <c r="A6" s="7" t="s">
        <v>5</v>
      </c>
      <c r="B6" s="8" t="s">
        <v>6</v>
      </c>
      <c r="C6" s="9">
        <v>1651.13</v>
      </c>
      <c r="E6" s="7" t="s">
        <v>5</v>
      </c>
      <c r="F6" s="8" t="s">
        <v>6</v>
      </c>
      <c r="G6" s="9">
        <v>2500</v>
      </c>
      <c r="I6" s="7" t="s">
        <v>5</v>
      </c>
      <c r="J6" s="8" t="s">
        <v>6</v>
      </c>
      <c r="K6" s="9">
        <v>2028.94</v>
      </c>
      <c r="M6" s="7" t="s">
        <v>5</v>
      </c>
      <c r="N6" s="8" t="s">
        <v>6</v>
      </c>
      <c r="O6" s="9">
        <v>1518</v>
      </c>
      <c r="Q6" s="7" t="s">
        <v>5</v>
      </c>
      <c r="R6" s="8" t="s">
        <v>6</v>
      </c>
      <c r="S6" s="9">
        <v>2914.67</v>
      </c>
    </row>
    <row r="7" spans="1:23" ht="24" thickBot="1" x14ac:dyDescent="0.4">
      <c r="A7" s="7" t="s">
        <v>7</v>
      </c>
      <c r="B7" s="8" t="s">
        <v>8</v>
      </c>
      <c r="C7" s="9">
        <v>371.5</v>
      </c>
      <c r="E7" s="7" t="s">
        <v>7</v>
      </c>
      <c r="F7" s="8" t="s">
        <v>8</v>
      </c>
      <c r="G7" s="9">
        <f>562.5</f>
        <v>562.5</v>
      </c>
      <c r="I7" s="7" t="s">
        <v>7</v>
      </c>
      <c r="J7" s="8" t="s">
        <v>8</v>
      </c>
      <c r="K7" s="9">
        <v>456.5</v>
      </c>
      <c r="M7" s="7" t="s">
        <v>7</v>
      </c>
      <c r="N7" s="8" t="s">
        <v>8</v>
      </c>
      <c r="O7" s="9">
        <v>341.55</v>
      </c>
      <c r="Q7" s="7" t="s">
        <v>7</v>
      </c>
      <c r="R7" s="8" t="s">
        <v>33</v>
      </c>
      <c r="S7" s="9">
        <v>218.6</v>
      </c>
    </row>
    <row r="8" spans="1:23" s="4" customFormat="1" ht="24" thickBot="1" x14ac:dyDescent="0.4">
      <c r="A8" s="10" t="s">
        <v>9</v>
      </c>
      <c r="B8" s="11"/>
      <c r="C8" s="12">
        <f>SUM(C6:C7)</f>
        <v>2022.63</v>
      </c>
      <c r="E8" s="10" t="s">
        <v>9</v>
      </c>
      <c r="F8" s="11"/>
      <c r="G8" s="12">
        <f>SUM(G6:G7)</f>
        <v>3062.5</v>
      </c>
      <c r="I8" s="10" t="s">
        <v>9</v>
      </c>
      <c r="J8" s="11"/>
      <c r="K8" s="12">
        <f>SUM(K6:K7)</f>
        <v>2485.44</v>
      </c>
      <c r="M8" s="10" t="s">
        <v>9</v>
      </c>
      <c r="N8" s="11"/>
      <c r="O8" s="12">
        <f>SUM(O6:O7)</f>
        <v>1859.55</v>
      </c>
      <c r="Q8" s="10" t="s">
        <v>9</v>
      </c>
      <c r="R8" s="11"/>
      <c r="S8" s="12">
        <f>SUM(S6:S7)</f>
        <v>3133.27</v>
      </c>
    </row>
    <row r="9" spans="1:23" x14ac:dyDescent="0.35">
      <c r="A9" s="13"/>
      <c r="E9" s="13"/>
      <c r="I9" s="13"/>
      <c r="M9" s="13"/>
      <c r="Q9" s="13"/>
    </row>
    <row r="10" spans="1:23" ht="24" thickBot="1" x14ac:dyDescent="0.4">
      <c r="A10" s="13"/>
      <c r="E10" s="13"/>
      <c r="I10" s="13"/>
      <c r="M10" s="13"/>
      <c r="Q10" s="13"/>
    </row>
    <row r="11" spans="1:23" ht="27.75" customHeight="1" thickBot="1" x14ac:dyDescent="0.4">
      <c r="A11" s="10" t="s">
        <v>10</v>
      </c>
      <c r="B11" s="14"/>
      <c r="C11" s="11"/>
      <c r="E11" s="10" t="s">
        <v>10</v>
      </c>
      <c r="F11" s="14"/>
      <c r="G11" s="11"/>
      <c r="I11" s="10" t="s">
        <v>10</v>
      </c>
      <c r="J11" s="14"/>
      <c r="K11" s="11"/>
      <c r="M11" s="10" t="s">
        <v>10</v>
      </c>
      <c r="N11" s="14"/>
      <c r="O11" s="11"/>
      <c r="Q11" s="10" t="s">
        <v>10</v>
      </c>
      <c r="R11" s="14"/>
      <c r="S11" s="11"/>
    </row>
    <row r="12" spans="1:23" ht="30.75" customHeight="1" thickBot="1" x14ac:dyDescent="0.4">
      <c r="A12" s="15" t="s">
        <v>2</v>
      </c>
      <c r="B12" s="8" t="s">
        <v>3</v>
      </c>
      <c r="C12" s="8" t="s">
        <v>4</v>
      </c>
      <c r="E12" s="15" t="s">
        <v>2</v>
      </c>
      <c r="F12" s="8" t="s">
        <v>3</v>
      </c>
      <c r="G12" s="8" t="s">
        <v>4</v>
      </c>
      <c r="I12" s="15" t="s">
        <v>2</v>
      </c>
      <c r="J12" s="8" t="s">
        <v>3</v>
      </c>
      <c r="K12" s="8" t="s">
        <v>4</v>
      </c>
      <c r="M12" s="15" t="s">
        <v>2</v>
      </c>
      <c r="N12" s="8" t="s">
        <v>3</v>
      </c>
      <c r="O12" s="8" t="s">
        <v>4</v>
      </c>
      <c r="Q12" s="15" t="s">
        <v>2</v>
      </c>
      <c r="R12" s="8" t="s">
        <v>3</v>
      </c>
      <c r="S12" s="8" t="s">
        <v>4</v>
      </c>
    </row>
    <row r="13" spans="1:23" ht="24" thickBot="1" x14ac:dyDescent="0.4">
      <c r="A13" s="7" t="s">
        <v>11</v>
      </c>
      <c r="B13" s="16">
        <v>0.08</v>
      </c>
      <c r="C13" s="9">
        <f>C8*0.08</f>
        <v>161.81040000000002</v>
      </c>
      <c r="E13" s="7" t="s">
        <v>11</v>
      </c>
      <c r="F13" s="16">
        <v>0.08</v>
      </c>
      <c r="G13" s="9">
        <f>G8*0.08</f>
        <v>245</v>
      </c>
      <c r="I13" s="7" t="s">
        <v>11</v>
      </c>
      <c r="J13" s="16">
        <v>0.08</v>
      </c>
      <c r="K13" s="9">
        <f>K8*0.08</f>
        <v>198.83520000000001</v>
      </c>
      <c r="M13" s="7" t="s">
        <v>11</v>
      </c>
      <c r="N13" s="16">
        <v>0.08</v>
      </c>
      <c r="O13" s="9">
        <f>O8*0.08</f>
        <v>148.76400000000001</v>
      </c>
      <c r="Q13" s="7" t="s">
        <v>11</v>
      </c>
      <c r="R13" s="16">
        <v>0.08</v>
      </c>
      <c r="S13" s="9">
        <f>S8*0.08</f>
        <v>250.66159999999999</v>
      </c>
    </row>
    <row r="14" spans="1:23" ht="24" thickBot="1" x14ac:dyDescent="0.4">
      <c r="A14" s="7" t="s">
        <v>12</v>
      </c>
      <c r="B14" s="16">
        <v>0.21</v>
      </c>
      <c r="C14" s="9">
        <f>C8*0.21</f>
        <v>424.75229999999999</v>
      </c>
      <c r="E14" s="7" t="s">
        <v>12</v>
      </c>
      <c r="F14" s="16">
        <v>0.21</v>
      </c>
      <c r="G14" s="9">
        <f>G8*0.21</f>
        <v>643.125</v>
      </c>
      <c r="I14" s="7" t="s">
        <v>12</v>
      </c>
      <c r="J14" s="16">
        <v>0.21</v>
      </c>
      <c r="K14" s="9">
        <f>K8*0.21</f>
        <v>521.94240000000002</v>
      </c>
      <c r="M14" s="7" t="s">
        <v>12</v>
      </c>
      <c r="N14" s="16">
        <v>0.21</v>
      </c>
      <c r="O14" s="9">
        <f>O8*0.21</f>
        <v>390.50549999999998</v>
      </c>
      <c r="Q14" s="7" t="s">
        <v>12</v>
      </c>
      <c r="R14" s="16">
        <v>0.21</v>
      </c>
      <c r="S14" s="9">
        <f>S8*0.21</f>
        <v>657.98669999999993</v>
      </c>
    </row>
    <row r="15" spans="1:23" ht="24" thickBot="1" x14ac:dyDescent="0.4">
      <c r="A15" s="13"/>
      <c r="E15" s="13"/>
      <c r="I15" s="13"/>
      <c r="M15" s="13"/>
      <c r="Q15" s="13"/>
    </row>
    <row r="16" spans="1:23" ht="29.25" customHeight="1" thickBot="1" x14ac:dyDescent="0.4">
      <c r="A16" s="10" t="s">
        <v>13</v>
      </c>
      <c r="B16" s="14"/>
      <c r="C16" s="11"/>
      <c r="E16" s="10" t="s">
        <v>13</v>
      </c>
      <c r="F16" s="14"/>
      <c r="G16" s="11"/>
      <c r="I16" s="10" t="s">
        <v>13</v>
      </c>
      <c r="J16" s="14"/>
      <c r="K16" s="11"/>
      <c r="M16" s="10" t="s">
        <v>13</v>
      </c>
      <c r="N16" s="14"/>
      <c r="O16" s="11"/>
      <c r="Q16" s="10" t="s">
        <v>13</v>
      </c>
      <c r="R16" s="14"/>
      <c r="S16" s="11"/>
    </row>
    <row r="17" spans="1:19" ht="30.75" customHeight="1" thickBot="1" x14ac:dyDescent="0.4">
      <c r="A17" s="15" t="s">
        <v>2</v>
      </c>
      <c r="B17" s="8" t="s">
        <v>3</v>
      </c>
      <c r="C17" s="8" t="s">
        <v>4</v>
      </c>
      <c r="E17" s="15" t="s">
        <v>2</v>
      </c>
      <c r="F17" s="8" t="s">
        <v>3</v>
      </c>
      <c r="G17" s="8" t="s">
        <v>4</v>
      </c>
      <c r="I17" s="15" t="s">
        <v>2</v>
      </c>
      <c r="J17" s="8" t="s">
        <v>3</v>
      </c>
      <c r="K17" s="8" t="s">
        <v>4</v>
      </c>
      <c r="M17" s="15" t="s">
        <v>2</v>
      </c>
      <c r="N17" s="8" t="s">
        <v>3</v>
      </c>
      <c r="O17" s="8" t="s">
        <v>4</v>
      </c>
      <c r="Q17" s="15" t="s">
        <v>2</v>
      </c>
      <c r="R17" s="8" t="s">
        <v>3</v>
      </c>
      <c r="S17" s="8" t="s">
        <v>4</v>
      </c>
    </row>
    <row r="18" spans="1:19" ht="45.75" customHeight="1" thickBot="1" x14ac:dyDescent="0.4">
      <c r="A18" s="7" t="s">
        <v>14</v>
      </c>
      <c r="B18" s="8"/>
      <c r="C18" s="9">
        <f>C8/12</f>
        <v>168.55250000000001</v>
      </c>
      <c r="E18" s="7" t="s">
        <v>14</v>
      </c>
      <c r="F18" s="8"/>
      <c r="G18" s="9">
        <f>G8/12</f>
        <v>255.20833333333334</v>
      </c>
      <c r="I18" s="7" t="s">
        <v>14</v>
      </c>
      <c r="J18" s="8"/>
      <c r="K18" s="9">
        <f>K8/12</f>
        <v>207.12</v>
      </c>
      <c r="M18" s="7" t="s">
        <v>14</v>
      </c>
      <c r="N18" s="8"/>
      <c r="O18" s="9">
        <f>O8/12</f>
        <v>154.96250000000001</v>
      </c>
      <c r="Q18" s="7" t="s">
        <v>14</v>
      </c>
      <c r="R18" s="8"/>
      <c r="S18" s="9">
        <f>S8/12</f>
        <v>261.10583333333335</v>
      </c>
    </row>
    <row r="19" spans="1:19" ht="45.75" customHeight="1" thickBot="1" x14ac:dyDescent="0.4">
      <c r="A19" s="7" t="s">
        <v>15</v>
      </c>
      <c r="B19" s="8"/>
      <c r="C19" s="9">
        <f>C18/3</f>
        <v>56.18416666666667</v>
      </c>
      <c r="E19" s="7" t="s">
        <v>15</v>
      </c>
      <c r="F19" s="8"/>
      <c r="G19" s="9">
        <f>G18/3</f>
        <v>85.069444444444443</v>
      </c>
      <c r="I19" s="7" t="s">
        <v>15</v>
      </c>
      <c r="J19" s="8"/>
      <c r="K19" s="9">
        <f>K18/3</f>
        <v>69.040000000000006</v>
      </c>
      <c r="M19" s="7" t="s">
        <v>15</v>
      </c>
      <c r="N19" s="8"/>
      <c r="O19" s="9">
        <f>O18/3</f>
        <v>51.654166666666669</v>
      </c>
      <c r="Q19" s="7" t="s">
        <v>15</v>
      </c>
      <c r="R19" s="8"/>
      <c r="S19" s="9">
        <f>S18/3</f>
        <v>87.035277777777779</v>
      </c>
    </row>
    <row r="20" spans="1:19" ht="45.75" customHeight="1" thickBot="1" x14ac:dyDescent="0.4">
      <c r="A20" s="7" t="s">
        <v>16</v>
      </c>
      <c r="B20" s="18">
        <v>6.6E-3</v>
      </c>
      <c r="C20" s="9">
        <f>C8*0.0066</f>
        <v>13.349358000000001</v>
      </c>
      <c r="E20" s="7" t="s">
        <v>16</v>
      </c>
      <c r="F20" s="18">
        <v>6.6E-3</v>
      </c>
      <c r="G20" s="9">
        <f>G8*0.0066</f>
        <v>20.212499999999999</v>
      </c>
      <c r="I20" s="7" t="s">
        <v>16</v>
      </c>
      <c r="J20" s="18">
        <v>6.6E-3</v>
      </c>
      <c r="K20" s="9">
        <f>K8*0.0066</f>
        <v>16.403904000000001</v>
      </c>
      <c r="M20" s="7" t="s">
        <v>16</v>
      </c>
      <c r="N20" s="18">
        <v>6.6E-3</v>
      </c>
      <c r="O20" s="9">
        <f>O8*0.0066</f>
        <v>12.27303</v>
      </c>
      <c r="Q20" s="7" t="s">
        <v>16</v>
      </c>
      <c r="R20" s="18">
        <v>6.6E-3</v>
      </c>
      <c r="S20" s="9">
        <f>S8*0.0066</f>
        <v>20.679582</v>
      </c>
    </row>
    <row r="21" spans="1:19" ht="45.75" customHeight="1" thickBot="1" x14ac:dyDescent="0.4">
      <c r="A21" s="7" t="s">
        <v>17</v>
      </c>
      <c r="B21" s="18">
        <v>2.2000000000000001E-3</v>
      </c>
      <c r="C21" s="9">
        <f>C8*0.0022</f>
        <v>4.4497860000000005</v>
      </c>
      <c r="E21" s="7" t="s">
        <v>17</v>
      </c>
      <c r="F21" s="18">
        <v>2.2000000000000001E-3</v>
      </c>
      <c r="G21" s="9">
        <f>G8*0.0022</f>
        <v>6.7375000000000007</v>
      </c>
      <c r="I21" s="7" t="s">
        <v>17</v>
      </c>
      <c r="J21" s="18">
        <v>2.2000000000000001E-3</v>
      </c>
      <c r="K21" s="9">
        <f>K8*0.0022</f>
        <v>5.4679680000000008</v>
      </c>
      <c r="M21" s="7" t="s">
        <v>17</v>
      </c>
      <c r="N21" s="18">
        <v>2.2000000000000001E-3</v>
      </c>
      <c r="O21" s="9">
        <f>O8*0.0022</f>
        <v>4.0910099999999998</v>
      </c>
      <c r="Q21" s="7" t="s">
        <v>17</v>
      </c>
      <c r="R21" s="18">
        <v>2.2000000000000001E-3</v>
      </c>
      <c r="S21" s="9">
        <f>S8*0.0022</f>
        <v>6.8931940000000003</v>
      </c>
    </row>
    <row r="22" spans="1:19" ht="45.75" customHeight="1" thickBot="1" x14ac:dyDescent="0.4">
      <c r="A22" s="7" t="s">
        <v>18</v>
      </c>
      <c r="B22" s="18">
        <v>6.6E-3</v>
      </c>
      <c r="C22" s="9">
        <f>C8*0.0066</f>
        <v>13.349358000000001</v>
      </c>
      <c r="E22" s="7" t="s">
        <v>18</v>
      </c>
      <c r="F22" s="18">
        <v>6.6E-3</v>
      </c>
      <c r="G22" s="9">
        <f>G8*0.0066</f>
        <v>20.212499999999999</v>
      </c>
      <c r="I22" s="7" t="s">
        <v>18</v>
      </c>
      <c r="J22" s="18">
        <v>6.6E-3</v>
      </c>
      <c r="K22" s="9">
        <f>K8*0.0066</f>
        <v>16.403904000000001</v>
      </c>
      <c r="M22" s="7" t="s">
        <v>18</v>
      </c>
      <c r="N22" s="18">
        <v>6.6E-3</v>
      </c>
      <c r="O22" s="9">
        <f>O8*0.0066</f>
        <v>12.27303</v>
      </c>
      <c r="Q22" s="7" t="s">
        <v>18</v>
      </c>
      <c r="R22" s="18">
        <v>6.6E-3</v>
      </c>
      <c r="S22" s="9">
        <f>S8*0.0066</f>
        <v>20.679582</v>
      </c>
    </row>
    <row r="23" spans="1:19" ht="24" thickBot="1" x14ac:dyDescent="0.4">
      <c r="A23" s="13"/>
      <c r="E23" s="13"/>
      <c r="I23" s="13"/>
      <c r="M23" s="13"/>
      <c r="Q23" s="13"/>
    </row>
    <row r="24" spans="1:19" ht="25.5" customHeight="1" thickBot="1" x14ac:dyDescent="0.4">
      <c r="A24" s="10" t="s">
        <v>19</v>
      </c>
      <c r="B24" s="14"/>
      <c r="C24" s="11"/>
      <c r="E24" s="10" t="s">
        <v>19</v>
      </c>
      <c r="F24" s="14"/>
      <c r="G24" s="11"/>
      <c r="I24" s="10" t="s">
        <v>19</v>
      </c>
      <c r="J24" s="14"/>
      <c r="K24" s="11"/>
      <c r="M24" s="10" t="s">
        <v>19</v>
      </c>
      <c r="N24" s="14"/>
      <c r="O24" s="11"/>
      <c r="Q24" s="10" t="s">
        <v>19</v>
      </c>
      <c r="R24" s="14"/>
      <c r="S24" s="11"/>
    </row>
    <row r="25" spans="1:19" ht="30.75" customHeight="1" thickBot="1" x14ac:dyDescent="0.4">
      <c r="A25" s="15" t="s">
        <v>2</v>
      </c>
      <c r="B25" s="8" t="s">
        <v>3</v>
      </c>
      <c r="C25" s="8" t="s">
        <v>4</v>
      </c>
      <c r="E25" s="15" t="s">
        <v>2</v>
      </c>
      <c r="F25" s="8" t="s">
        <v>3</v>
      </c>
      <c r="G25" s="8" t="s">
        <v>4</v>
      </c>
      <c r="I25" s="15" t="s">
        <v>2</v>
      </c>
      <c r="J25" s="8" t="s">
        <v>3</v>
      </c>
      <c r="K25" s="8" t="s">
        <v>4</v>
      </c>
      <c r="M25" s="15" t="s">
        <v>2</v>
      </c>
      <c r="N25" s="8" t="s">
        <v>3</v>
      </c>
      <c r="O25" s="8" t="s">
        <v>4</v>
      </c>
      <c r="Q25" s="15" t="s">
        <v>2</v>
      </c>
      <c r="R25" s="8" t="s">
        <v>3</v>
      </c>
      <c r="S25" s="8" t="s">
        <v>4</v>
      </c>
    </row>
    <row r="26" spans="1:19" ht="30.75" customHeight="1" thickBot="1" x14ac:dyDescent="0.4">
      <c r="A26" s="7" t="s">
        <v>20</v>
      </c>
      <c r="B26" s="19"/>
      <c r="C26" s="9">
        <f>C18</f>
        <v>168.55250000000001</v>
      </c>
      <c r="E26" s="7" t="s">
        <v>20</v>
      </c>
      <c r="F26" s="19"/>
      <c r="G26" s="9">
        <f>G18</f>
        <v>255.20833333333334</v>
      </c>
      <c r="I26" s="7" t="s">
        <v>20</v>
      </c>
      <c r="J26" s="19"/>
      <c r="K26" s="9">
        <f>K18</f>
        <v>207.12</v>
      </c>
      <c r="M26" s="7" t="s">
        <v>20</v>
      </c>
      <c r="N26" s="19"/>
      <c r="O26" s="9">
        <f>O18</f>
        <v>154.96250000000001</v>
      </c>
      <c r="Q26" s="7" t="s">
        <v>20</v>
      </c>
      <c r="R26" s="19"/>
      <c r="S26" s="9">
        <f>S18</f>
        <v>261.10583333333335</v>
      </c>
    </row>
    <row r="27" spans="1:19" ht="45.75" customHeight="1" thickBot="1" x14ac:dyDescent="0.4">
      <c r="A27" s="7" t="s">
        <v>15</v>
      </c>
      <c r="B27" s="19"/>
      <c r="C27" s="9">
        <f>C19</f>
        <v>56.18416666666667</v>
      </c>
      <c r="E27" s="7" t="s">
        <v>15</v>
      </c>
      <c r="F27" s="19"/>
      <c r="G27" s="9">
        <f>G19</f>
        <v>85.069444444444443</v>
      </c>
      <c r="H27" s="4"/>
      <c r="I27" s="7" t="s">
        <v>15</v>
      </c>
      <c r="J27" s="19"/>
      <c r="K27" s="9">
        <f>K19</f>
        <v>69.040000000000006</v>
      </c>
      <c r="M27" s="7" t="s">
        <v>15</v>
      </c>
      <c r="N27" s="19"/>
      <c r="O27" s="9">
        <f>O19</f>
        <v>51.654166666666669</v>
      </c>
      <c r="Q27" s="7" t="s">
        <v>15</v>
      </c>
      <c r="R27" s="19"/>
      <c r="S27" s="9">
        <f>S19</f>
        <v>87.035277777777779</v>
      </c>
    </row>
    <row r="28" spans="1:19" ht="60.75" customHeight="1" thickBot="1" x14ac:dyDescent="0.4">
      <c r="A28" s="7" t="s">
        <v>21</v>
      </c>
      <c r="B28" s="16">
        <v>0.09</v>
      </c>
      <c r="C28" s="9">
        <f>C18*0.09</f>
        <v>15.169725</v>
      </c>
      <c r="E28" s="7" t="s">
        <v>21</v>
      </c>
      <c r="F28" s="16">
        <v>0.09</v>
      </c>
      <c r="G28" s="9">
        <f>G18*0.09</f>
        <v>22.96875</v>
      </c>
      <c r="I28" s="7" t="s">
        <v>21</v>
      </c>
      <c r="J28" s="16">
        <v>0.09</v>
      </c>
      <c r="K28" s="9">
        <f>K18*0.09</f>
        <v>18.640799999999999</v>
      </c>
      <c r="M28" s="7" t="s">
        <v>21</v>
      </c>
      <c r="N28" s="17">
        <v>7.4999999999999997E-2</v>
      </c>
      <c r="O28" s="9">
        <f>O18*0.0975</f>
        <v>15.108843750000002</v>
      </c>
      <c r="Q28" s="7" t="s">
        <v>21</v>
      </c>
      <c r="R28" s="17">
        <v>7.4999999999999997E-2</v>
      </c>
      <c r="S28" s="9">
        <f>S18*0.0975</f>
        <v>25.457818750000001</v>
      </c>
    </row>
    <row r="29" spans="1:19" ht="25.5" customHeight="1" thickBot="1" x14ac:dyDescent="0.4">
      <c r="A29" s="10" t="s">
        <v>22</v>
      </c>
      <c r="B29" s="11"/>
      <c r="C29" s="12">
        <f>SUM(C28,C27,C26,C22,C21,C20,C19,C18,C14,C13)</f>
        <v>1082.3542603333333</v>
      </c>
      <c r="E29" s="10" t="s">
        <v>22</v>
      </c>
      <c r="F29" s="11"/>
      <c r="G29" s="12">
        <f>SUM(G28,G27,G26,G22,G21,G20,G19,G18,G14,G13)</f>
        <v>1638.8118055555556</v>
      </c>
      <c r="I29" s="10" t="s">
        <v>22</v>
      </c>
      <c r="J29" s="11"/>
      <c r="K29" s="12">
        <f>SUM(K28,K27,K26,K22,K21,K20,K19,K18,K14,K13)</f>
        <v>1330.0141760000001</v>
      </c>
      <c r="M29" s="10" t="s">
        <v>22</v>
      </c>
      <c r="N29" s="11"/>
      <c r="O29" s="12">
        <f>SUM(O28,O27,O26,O22,O21,O20,O19,O18,O14,O13)</f>
        <v>996.24874708333334</v>
      </c>
      <c r="Q29" s="10" t="s">
        <v>22</v>
      </c>
      <c r="R29" s="11"/>
      <c r="S29" s="12">
        <f>SUM(S28,S27,S26,S22,S21,S20,S19,S18,S14,S13)</f>
        <v>1678.640698972222</v>
      </c>
    </row>
    <row r="30" spans="1:19" ht="24" thickBot="1" x14ac:dyDescent="0.4">
      <c r="A30" s="13"/>
      <c r="E30" s="13"/>
      <c r="I30" s="13"/>
      <c r="M30" s="13"/>
      <c r="Q30" s="13"/>
    </row>
    <row r="31" spans="1:19" ht="16.5" customHeight="1" thickBot="1" x14ac:dyDescent="0.4">
      <c r="A31" s="10" t="s">
        <v>23</v>
      </c>
      <c r="B31" s="14"/>
      <c r="C31" s="11"/>
      <c r="E31" s="10" t="s">
        <v>23</v>
      </c>
      <c r="F31" s="14"/>
      <c r="G31" s="11"/>
      <c r="I31" s="10" t="s">
        <v>23</v>
      </c>
      <c r="J31" s="14"/>
      <c r="K31" s="11"/>
      <c r="M31" s="10" t="s">
        <v>23</v>
      </c>
      <c r="N31" s="14"/>
      <c r="O31" s="11"/>
      <c r="Q31" s="10" t="s">
        <v>23</v>
      </c>
      <c r="R31" s="14"/>
      <c r="S31" s="11"/>
    </row>
    <row r="32" spans="1:19" ht="30.75" customHeight="1" thickBot="1" x14ac:dyDescent="0.4">
      <c r="A32" s="15" t="s">
        <v>2</v>
      </c>
      <c r="B32" s="20" t="s">
        <v>3</v>
      </c>
      <c r="C32" s="8" t="s">
        <v>4</v>
      </c>
      <c r="E32" s="15" t="s">
        <v>2</v>
      </c>
      <c r="F32" s="20" t="s">
        <v>3</v>
      </c>
      <c r="G32" s="8" t="s">
        <v>4</v>
      </c>
      <c r="I32" s="15" t="s">
        <v>2</v>
      </c>
      <c r="J32" s="20" t="s">
        <v>3</v>
      </c>
      <c r="K32" s="8" t="s">
        <v>4</v>
      </c>
      <c r="M32" s="15" t="s">
        <v>2</v>
      </c>
      <c r="N32" s="20" t="s">
        <v>3</v>
      </c>
      <c r="O32" s="8" t="s">
        <v>4</v>
      </c>
      <c r="Q32" s="15" t="s">
        <v>2</v>
      </c>
      <c r="R32" s="20" t="s">
        <v>3</v>
      </c>
      <c r="S32" s="8" t="s">
        <v>4</v>
      </c>
    </row>
    <row r="33" spans="1:19" ht="75.75" customHeight="1" thickBot="1" x14ac:dyDescent="0.4">
      <c r="A33" s="7" t="s">
        <v>24</v>
      </c>
      <c r="B33" s="21">
        <v>0.05</v>
      </c>
      <c r="C33" s="9">
        <f>C8*0.05</f>
        <v>101.13150000000002</v>
      </c>
      <c r="E33" s="7" t="s">
        <v>24</v>
      </c>
      <c r="F33" s="21">
        <v>0.05</v>
      </c>
      <c r="G33" s="9">
        <f>G8*0.05</f>
        <v>153.125</v>
      </c>
      <c r="I33" s="7" t="s">
        <v>24</v>
      </c>
      <c r="J33" s="21">
        <v>0.05</v>
      </c>
      <c r="K33" s="9">
        <f>K8*0.05</f>
        <v>124.27200000000001</v>
      </c>
      <c r="M33" s="7" t="s">
        <v>24</v>
      </c>
      <c r="N33" s="21">
        <v>0.05</v>
      </c>
      <c r="O33" s="9">
        <f>O8*0.05</f>
        <v>92.977500000000006</v>
      </c>
      <c r="Q33" s="7" t="s">
        <v>24</v>
      </c>
      <c r="R33" s="21">
        <v>0.05</v>
      </c>
      <c r="S33" s="9">
        <f>S8*0.05</f>
        <v>156.6635</v>
      </c>
    </row>
    <row r="34" spans="1:19" ht="24" thickBot="1" x14ac:dyDescent="0.4">
      <c r="A34" s="7" t="s">
        <v>25</v>
      </c>
      <c r="B34" s="21">
        <v>0.05</v>
      </c>
      <c r="C34" s="9">
        <f>C8*0.05</f>
        <v>101.13150000000002</v>
      </c>
      <c r="E34" s="7" t="s">
        <v>25</v>
      </c>
      <c r="F34" s="21">
        <v>0.05</v>
      </c>
      <c r="G34" s="9">
        <f>G8*0.05</f>
        <v>153.125</v>
      </c>
      <c r="I34" s="7" t="s">
        <v>25</v>
      </c>
      <c r="J34" s="21">
        <v>0.05</v>
      </c>
      <c r="K34" s="9">
        <f>K8*0.05</f>
        <v>124.27200000000001</v>
      </c>
      <c r="M34" s="7" t="s">
        <v>25</v>
      </c>
      <c r="N34" s="21">
        <v>0.05</v>
      </c>
      <c r="O34" s="9">
        <f>O8*0.05</f>
        <v>92.977500000000006</v>
      </c>
      <c r="Q34" s="7" t="s">
        <v>25</v>
      </c>
      <c r="R34" s="21">
        <v>0.05</v>
      </c>
      <c r="S34" s="9">
        <f>S8*0.05</f>
        <v>156.6635</v>
      </c>
    </row>
    <row r="35" spans="1:19" ht="24" thickBot="1" x14ac:dyDescent="0.4">
      <c r="A35" s="22"/>
      <c r="B35" s="23"/>
      <c r="C35" s="23"/>
      <c r="E35" s="22"/>
      <c r="F35" s="23"/>
      <c r="G35" s="23"/>
      <c r="I35" s="22"/>
      <c r="J35" s="23"/>
      <c r="K35" s="23"/>
      <c r="M35" s="22"/>
      <c r="N35" s="23"/>
      <c r="O35" s="23"/>
      <c r="Q35" s="22"/>
      <c r="R35" s="23"/>
      <c r="S35" s="23"/>
    </row>
    <row r="36" spans="1:19" ht="33.75" customHeight="1" thickBot="1" x14ac:dyDescent="0.4">
      <c r="A36" s="10" t="s">
        <v>26</v>
      </c>
      <c r="B36" s="11"/>
      <c r="C36" s="24">
        <f>SUM(C34,C33,C29,C8)</f>
        <v>3307.2472603333335</v>
      </c>
      <c r="E36" s="10" t="s">
        <v>26</v>
      </c>
      <c r="F36" s="11"/>
      <c r="G36" s="24">
        <f>SUM(G34,G33,G29,G8)</f>
        <v>5007.5618055555551</v>
      </c>
      <c r="I36" s="10" t="s">
        <v>26</v>
      </c>
      <c r="J36" s="11"/>
      <c r="K36" s="24">
        <f>SUM(K34,K33,K29,K8)</f>
        <v>4063.9981760000001</v>
      </c>
      <c r="M36" s="10" t="s">
        <v>26</v>
      </c>
      <c r="N36" s="11"/>
      <c r="O36" s="24">
        <f>SUM(O34,O33,O29,O8)</f>
        <v>3041.7537470833331</v>
      </c>
      <c r="Q36" s="10" t="s">
        <v>26</v>
      </c>
      <c r="R36" s="11"/>
      <c r="S36" s="24">
        <f>SUM(S34,S33,S29,S8)</f>
        <v>5125.2376989722216</v>
      </c>
    </row>
    <row r="37" spans="1:19" ht="24" thickBot="1" x14ac:dyDescent="0.4">
      <c r="A37" s="25" t="s">
        <v>27</v>
      </c>
      <c r="B37" s="26">
        <v>0.03</v>
      </c>
      <c r="C37" s="24">
        <v>95.42</v>
      </c>
      <c r="E37" s="25" t="s">
        <v>27</v>
      </c>
      <c r="F37" s="26">
        <v>0.03</v>
      </c>
      <c r="G37" s="24">
        <v>95.42</v>
      </c>
      <c r="I37" s="25" t="s">
        <v>27</v>
      </c>
      <c r="J37" s="26">
        <v>0.03</v>
      </c>
      <c r="K37" s="24">
        <v>95.42</v>
      </c>
      <c r="M37" s="25" t="s">
        <v>27</v>
      </c>
      <c r="N37" s="26">
        <v>0.03</v>
      </c>
      <c r="O37" s="24">
        <v>95.42</v>
      </c>
      <c r="Q37" s="25" t="s">
        <v>27</v>
      </c>
      <c r="R37" s="26">
        <v>0.03</v>
      </c>
      <c r="S37" s="24">
        <v>95.42</v>
      </c>
    </row>
    <row r="38" spans="1:19" ht="25.5" customHeight="1" thickBot="1" x14ac:dyDescent="0.4">
      <c r="A38" s="25"/>
      <c r="B38" s="27"/>
      <c r="C38" s="28">
        <f>C36+C37</f>
        <v>3402.6672603333336</v>
      </c>
      <c r="E38" s="25"/>
      <c r="F38" s="27"/>
      <c r="G38" s="28">
        <f>G36+G37</f>
        <v>5102.9818055555552</v>
      </c>
      <c r="I38" s="25"/>
      <c r="J38" s="27"/>
      <c r="K38" s="28">
        <f>K36+K37</f>
        <v>4159.4181760000001</v>
      </c>
      <c r="M38" s="25"/>
      <c r="N38" s="27"/>
      <c r="O38" s="28">
        <f>O36+O37</f>
        <v>3137.1737470833332</v>
      </c>
      <c r="Q38" s="25"/>
      <c r="R38" s="27"/>
      <c r="S38" s="28">
        <f>S36+S37</f>
        <v>5220.6576989722216</v>
      </c>
    </row>
    <row r="39" spans="1:19" ht="38.25" customHeight="1" thickBot="1" x14ac:dyDescent="0.4">
      <c r="A39" s="10" t="s">
        <v>28</v>
      </c>
      <c r="B39" s="11"/>
      <c r="C39" s="29">
        <v>10</v>
      </c>
      <c r="E39" s="10" t="s">
        <v>28</v>
      </c>
      <c r="F39" s="11"/>
      <c r="G39" s="29">
        <v>4</v>
      </c>
      <c r="I39" s="10" t="s">
        <v>28</v>
      </c>
      <c r="J39" s="11"/>
      <c r="K39" s="29">
        <v>6</v>
      </c>
      <c r="M39" s="10" t="s">
        <v>28</v>
      </c>
      <c r="N39" s="11"/>
      <c r="O39" s="29">
        <v>20</v>
      </c>
      <c r="Q39" s="10" t="s">
        <v>28</v>
      </c>
      <c r="R39" s="11"/>
      <c r="S39" s="29">
        <v>1</v>
      </c>
    </row>
    <row r="40" spans="1:19" ht="24" thickBot="1" x14ac:dyDescent="0.4">
      <c r="A40" s="25"/>
      <c r="B40" s="27"/>
      <c r="C40" s="20"/>
      <c r="E40" s="25"/>
      <c r="F40" s="27"/>
      <c r="G40" s="20"/>
      <c r="I40" s="25"/>
      <c r="J40" s="27"/>
      <c r="K40" s="20"/>
      <c r="M40" s="25"/>
      <c r="N40" s="27"/>
      <c r="O40" s="20"/>
      <c r="Q40" s="25"/>
      <c r="R40" s="27"/>
      <c r="S40" s="20"/>
    </row>
    <row r="41" spans="1:19" ht="25.5" customHeight="1" thickBot="1" x14ac:dyDescent="0.4">
      <c r="A41" s="10" t="s">
        <v>29</v>
      </c>
      <c r="B41" s="11"/>
      <c r="C41" s="28">
        <f>C38*C39</f>
        <v>34026.67260333334</v>
      </c>
      <c r="E41" s="10" t="s">
        <v>29</v>
      </c>
      <c r="F41" s="11"/>
      <c r="G41" s="28">
        <f>G38*G39</f>
        <v>20411.927222222221</v>
      </c>
      <c r="I41" s="10" t="s">
        <v>29</v>
      </c>
      <c r="J41" s="11"/>
      <c r="K41" s="28">
        <f>K38*K39</f>
        <v>24956.509056000003</v>
      </c>
      <c r="M41" s="10" t="s">
        <v>29</v>
      </c>
      <c r="N41" s="11"/>
      <c r="O41" s="28">
        <f>O38*O39</f>
        <v>62743.47494166666</v>
      </c>
      <c r="Q41" s="10" t="s">
        <v>29</v>
      </c>
      <c r="R41" s="11"/>
      <c r="S41" s="28">
        <f>S38*S39</f>
        <v>5220.6576989722216</v>
      </c>
    </row>
    <row r="42" spans="1:19" x14ac:dyDescent="0.35">
      <c r="A42" s="30"/>
      <c r="B42" s="30"/>
      <c r="C42" s="30"/>
    </row>
    <row r="45" spans="1:19" x14ac:dyDescent="0.35">
      <c r="C45" s="31"/>
    </row>
    <row r="46" spans="1:19" x14ac:dyDescent="0.35">
      <c r="C46" s="31"/>
      <c r="E46" s="31"/>
      <c r="F46" s="31"/>
    </row>
    <row r="47" spans="1:19" x14ac:dyDescent="0.35">
      <c r="C47" s="31"/>
      <c r="E47" s="31"/>
    </row>
    <row r="48" spans="1:19" x14ac:dyDescent="0.35">
      <c r="C48" s="31"/>
    </row>
    <row r="49" spans="3:3" x14ac:dyDescent="0.35">
      <c r="C49" s="31"/>
    </row>
  </sheetData>
  <mergeCells count="58">
    <mergeCell ref="A39:B39"/>
    <mergeCell ref="E39:F39"/>
    <mergeCell ref="I39:J39"/>
    <mergeCell ref="M39:N39"/>
    <mergeCell ref="Q39:R39"/>
    <mergeCell ref="A41:B41"/>
    <mergeCell ref="E41:F41"/>
    <mergeCell ref="I41:J41"/>
    <mergeCell ref="M41:N41"/>
    <mergeCell ref="Q41:R41"/>
    <mergeCell ref="A35:C35"/>
    <mergeCell ref="E35:G35"/>
    <mergeCell ref="I35:K35"/>
    <mergeCell ref="M35:O35"/>
    <mergeCell ref="Q35:S35"/>
    <mergeCell ref="A36:B36"/>
    <mergeCell ref="E36:F36"/>
    <mergeCell ref="I36:J36"/>
    <mergeCell ref="M36:N36"/>
    <mergeCell ref="Q36:R36"/>
    <mergeCell ref="A29:B29"/>
    <mergeCell ref="E29:F29"/>
    <mergeCell ref="I29:J29"/>
    <mergeCell ref="M29:N29"/>
    <mergeCell ref="Q29:R29"/>
    <mergeCell ref="A31:C31"/>
    <mergeCell ref="E31:G31"/>
    <mergeCell ref="I31:K31"/>
    <mergeCell ref="M31:O31"/>
    <mergeCell ref="Q31:S31"/>
    <mergeCell ref="A16:C16"/>
    <mergeCell ref="E16:G16"/>
    <mergeCell ref="I16:K16"/>
    <mergeCell ref="M16:O16"/>
    <mergeCell ref="Q16:S16"/>
    <mergeCell ref="A24:C24"/>
    <mergeCell ref="E24:G24"/>
    <mergeCell ref="I24:K24"/>
    <mergeCell ref="M24:O24"/>
    <mergeCell ref="Q24:S24"/>
    <mergeCell ref="A8:B8"/>
    <mergeCell ref="E8:F8"/>
    <mergeCell ref="I8:J8"/>
    <mergeCell ref="M8:N8"/>
    <mergeCell ref="Q8:R8"/>
    <mergeCell ref="A11:C11"/>
    <mergeCell ref="E11:G11"/>
    <mergeCell ref="I11:K11"/>
    <mergeCell ref="M11:O11"/>
    <mergeCell ref="Q11:S11"/>
    <mergeCell ref="A1:G1"/>
    <mergeCell ref="I1:O1"/>
    <mergeCell ref="Q1:S1"/>
    <mergeCell ref="A4:C4"/>
    <mergeCell ref="E4:G4"/>
    <mergeCell ref="I4:K4"/>
    <mergeCell ref="M4:O4"/>
    <mergeCell ref="Q4:S4"/>
  </mergeCells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zoomScale="40" zoomScaleNormal="40" workbookViewId="0">
      <selection activeCell="Q4" sqref="Q4:S41"/>
    </sheetView>
  </sheetViews>
  <sheetFormatPr defaultRowHeight="23.25" x14ac:dyDescent="0.35"/>
  <cols>
    <col min="1" max="1" width="38.85546875" style="1" customWidth="1"/>
    <col min="2" max="3" width="47.140625" style="1" customWidth="1"/>
    <col min="4" max="4" width="9.140625" style="1"/>
    <col min="5" max="5" width="38.85546875" style="1" customWidth="1"/>
    <col min="6" max="7" width="47.140625" style="1" customWidth="1"/>
    <col min="8" max="8" width="9.140625" style="1"/>
    <col min="9" max="9" width="38.85546875" style="1" customWidth="1"/>
    <col min="10" max="11" width="47.140625" style="1" customWidth="1"/>
    <col min="12" max="12" width="9.140625" style="1"/>
    <col min="13" max="13" width="38.85546875" style="1" customWidth="1"/>
    <col min="14" max="14" width="47.140625" style="1" customWidth="1"/>
    <col min="15" max="15" width="39" style="1" customWidth="1"/>
    <col min="16" max="16" width="9.140625" style="1"/>
    <col min="17" max="17" width="38.85546875" style="1" customWidth="1"/>
    <col min="18" max="19" width="47.140625" style="1" customWidth="1"/>
    <col min="20" max="16384" width="9.140625" style="1"/>
  </cols>
  <sheetData>
    <row r="1" spans="1:23" s="34" customFormat="1" ht="26.25" x14ac:dyDescent="0.4">
      <c r="A1" s="32" t="s">
        <v>34</v>
      </c>
      <c r="B1" s="32"/>
      <c r="C1" s="32"/>
      <c r="D1" s="32"/>
      <c r="E1" s="32"/>
      <c r="F1" s="32"/>
      <c r="G1" s="32"/>
      <c r="H1" s="33"/>
      <c r="I1" s="32"/>
      <c r="J1" s="32"/>
      <c r="K1" s="32"/>
      <c r="L1" s="32"/>
      <c r="M1" s="32"/>
      <c r="N1" s="32"/>
      <c r="O1" s="32"/>
      <c r="Q1" s="32" t="s">
        <v>0</v>
      </c>
      <c r="R1" s="32"/>
      <c r="S1" s="32"/>
      <c r="T1" s="33"/>
      <c r="U1" s="33"/>
      <c r="V1" s="33"/>
      <c r="W1" s="33"/>
    </row>
    <row r="2" spans="1:23" s="34" customFormat="1" ht="26.25" x14ac:dyDescent="0.4">
      <c r="A2" s="35" t="s">
        <v>35</v>
      </c>
    </row>
    <row r="3" spans="1:23" x14ac:dyDescent="0.35">
      <c r="A3" s="2"/>
    </row>
    <row r="4" spans="1:23" s="4" customFormat="1" ht="24" thickBot="1" x14ac:dyDescent="0.4">
      <c r="A4" s="3" t="s">
        <v>1</v>
      </c>
      <c r="B4" s="3"/>
      <c r="C4" s="3"/>
      <c r="E4" s="3" t="s">
        <v>36</v>
      </c>
      <c r="F4" s="3"/>
      <c r="G4" s="3"/>
      <c r="I4" s="3" t="s">
        <v>30</v>
      </c>
      <c r="J4" s="3"/>
      <c r="K4" s="3"/>
      <c r="M4" s="3" t="s">
        <v>31</v>
      </c>
      <c r="N4" s="3"/>
      <c r="O4" s="3"/>
      <c r="Q4" s="3" t="s">
        <v>32</v>
      </c>
      <c r="R4" s="3"/>
      <c r="S4" s="3"/>
    </row>
    <row r="5" spans="1:23" ht="30.75" customHeight="1" thickBot="1" x14ac:dyDescent="0.4">
      <c r="A5" s="5" t="s">
        <v>2</v>
      </c>
      <c r="B5" s="6" t="s">
        <v>3</v>
      </c>
      <c r="C5" s="6" t="s">
        <v>4</v>
      </c>
      <c r="E5" s="5" t="s">
        <v>2</v>
      </c>
      <c r="F5" s="6" t="s">
        <v>3</v>
      </c>
      <c r="G5" s="6" t="s">
        <v>4</v>
      </c>
      <c r="I5" s="5" t="s">
        <v>2</v>
      </c>
      <c r="J5" s="6" t="s">
        <v>3</v>
      </c>
      <c r="K5" s="6" t="s">
        <v>4</v>
      </c>
      <c r="M5" s="5" t="s">
        <v>2</v>
      </c>
      <c r="N5" s="6" t="s">
        <v>3</v>
      </c>
      <c r="O5" s="6" t="s">
        <v>4</v>
      </c>
      <c r="Q5" s="5" t="s">
        <v>2</v>
      </c>
      <c r="R5" s="6" t="s">
        <v>3</v>
      </c>
      <c r="S5" s="6" t="s">
        <v>4</v>
      </c>
    </row>
    <row r="6" spans="1:23" ht="24" thickBot="1" x14ac:dyDescent="0.4">
      <c r="A6" s="7" t="s">
        <v>5</v>
      </c>
      <c r="B6" s="8" t="s">
        <v>6</v>
      </c>
      <c r="C6" s="9">
        <v>1651.13</v>
      </c>
      <c r="E6" s="7" t="s">
        <v>5</v>
      </c>
      <c r="F6" s="8" t="s">
        <v>6</v>
      </c>
      <c r="G6" s="9">
        <v>2500</v>
      </c>
      <c r="I6" s="7" t="s">
        <v>5</v>
      </c>
      <c r="J6" s="8" t="s">
        <v>6</v>
      </c>
      <c r="K6" s="9">
        <v>2028.94</v>
      </c>
      <c r="M6" s="7" t="s">
        <v>5</v>
      </c>
      <c r="N6" s="8" t="s">
        <v>6</v>
      </c>
      <c r="O6" s="9">
        <v>1518</v>
      </c>
      <c r="Q6" s="7" t="s">
        <v>5</v>
      </c>
      <c r="R6" s="8" t="s">
        <v>6</v>
      </c>
      <c r="S6" s="9">
        <v>2914.67</v>
      </c>
    </row>
    <row r="7" spans="1:23" ht="24" thickBot="1" x14ac:dyDescent="0.4">
      <c r="A7" s="7" t="s">
        <v>7</v>
      </c>
      <c r="B7" s="8" t="s">
        <v>8</v>
      </c>
      <c r="C7" s="9">
        <v>371.5</v>
      </c>
      <c r="E7" s="7" t="s">
        <v>7</v>
      </c>
      <c r="F7" s="8" t="s">
        <v>8</v>
      </c>
      <c r="G7" s="9">
        <f>562.5</f>
        <v>562.5</v>
      </c>
      <c r="I7" s="7" t="s">
        <v>7</v>
      </c>
      <c r="J7" s="8" t="s">
        <v>8</v>
      </c>
      <c r="K7" s="9">
        <v>456.5</v>
      </c>
      <c r="M7" s="7" t="s">
        <v>7</v>
      </c>
      <c r="N7" s="8" t="s">
        <v>8</v>
      </c>
      <c r="O7" s="9">
        <v>341.55</v>
      </c>
      <c r="Q7" s="7" t="s">
        <v>7</v>
      </c>
      <c r="R7" s="8" t="s">
        <v>33</v>
      </c>
      <c r="S7" s="9">
        <v>218.6</v>
      </c>
    </row>
    <row r="8" spans="1:23" s="4" customFormat="1" ht="24" thickBot="1" x14ac:dyDescent="0.4">
      <c r="A8" s="10" t="s">
        <v>9</v>
      </c>
      <c r="B8" s="11"/>
      <c r="C8" s="12">
        <f>SUM(C6:C7)</f>
        <v>2022.63</v>
      </c>
      <c r="E8" s="10" t="s">
        <v>9</v>
      </c>
      <c r="F8" s="11"/>
      <c r="G8" s="12">
        <f>SUM(G6:G7)</f>
        <v>3062.5</v>
      </c>
      <c r="I8" s="10" t="s">
        <v>9</v>
      </c>
      <c r="J8" s="11"/>
      <c r="K8" s="12">
        <f>SUM(K6:K7)</f>
        <v>2485.44</v>
      </c>
      <c r="M8" s="10" t="s">
        <v>9</v>
      </c>
      <c r="N8" s="11"/>
      <c r="O8" s="12">
        <f>SUM(O6:O7)</f>
        <v>1859.55</v>
      </c>
      <c r="Q8" s="10" t="s">
        <v>9</v>
      </c>
      <c r="R8" s="11"/>
      <c r="S8" s="12">
        <f>SUM(S6:S7)</f>
        <v>3133.27</v>
      </c>
    </row>
    <row r="9" spans="1:23" x14ac:dyDescent="0.35">
      <c r="A9" s="13"/>
      <c r="E9" s="13"/>
      <c r="I9" s="13"/>
      <c r="M9" s="13"/>
      <c r="Q9" s="13"/>
    </row>
    <row r="10" spans="1:23" ht="24" thickBot="1" x14ac:dyDescent="0.4">
      <c r="A10" s="13"/>
      <c r="E10" s="13"/>
      <c r="I10" s="13"/>
      <c r="M10" s="13"/>
      <c r="Q10" s="13"/>
    </row>
    <row r="11" spans="1:23" ht="15.75" customHeight="1" thickBot="1" x14ac:dyDescent="0.4">
      <c r="A11" s="10" t="s">
        <v>10</v>
      </c>
      <c r="B11" s="14"/>
      <c r="C11" s="11"/>
      <c r="E11" s="10" t="s">
        <v>10</v>
      </c>
      <c r="F11" s="14"/>
      <c r="G11" s="11"/>
      <c r="I11" s="10" t="s">
        <v>10</v>
      </c>
      <c r="J11" s="14"/>
      <c r="K11" s="11"/>
      <c r="M11" s="10" t="s">
        <v>10</v>
      </c>
      <c r="N11" s="14"/>
      <c r="O11" s="11"/>
      <c r="Q11" s="10" t="s">
        <v>10</v>
      </c>
      <c r="R11" s="14"/>
      <c r="S11" s="11"/>
    </row>
    <row r="12" spans="1:23" ht="30.75" customHeight="1" thickBot="1" x14ac:dyDescent="0.4">
      <c r="A12" s="15" t="s">
        <v>2</v>
      </c>
      <c r="B12" s="8" t="s">
        <v>3</v>
      </c>
      <c r="C12" s="8" t="s">
        <v>4</v>
      </c>
      <c r="E12" s="15" t="s">
        <v>2</v>
      </c>
      <c r="F12" s="8" t="s">
        <v>3</v>
      </c>
      <c r="G12" s="8" t="s">
        <v>4</v>
      </c>
      <c r="I12" s="15" t="s">
        <v>2</v>
      </c>
      <c r="J12" s="8" t="s">
        <v>3</v>
      </c>
      <c r="K12" s="8" t="s">
        <v>4</v>
      </c>
      <c r="M12" s="15" t="s">
        <v>2</v>
      </c>
      <c r="N12" s="8" t="s">
        <v>3</v>
      </c>
      <c r="O12" s="8" t="s">
        <v>4</v>
      </c>
      <c r="Q12" s="15" t="s">
        <v>2</v>
      </c>
      <c r="R12" s="8" t="s">
        <v>3</v>
      </c>
      <c r="S12" s="8" t="s">
        <v>4</v>
      </c>
    </row>
    <row r="13" spans="1:23" ht="24" thickBot="1" x14ac:dyDescent="0.4">
      <c r="A13" s="7" t="s">
        <v>11</v>
      </c>
      <c r="B13" s="16">
        <v>0.08</v>
      </c>
      <c r="C13" s="9">
        <f>C8*0.08</f>
        <v>161.81040000000002</v>
      </c>
      <c r="E13" s="7" t="s">
        <v>11</v>
      </c>
      <c r="F13" s="16">
        <v>0.08</v>
      </c>
      <c r="G13" s="9">
        <f>G8*0.08</f>
        <v>245</v>
      </c>
      <c r="I13" s="7" t="s">
        <v>11</v>
      </c>
      <c r="J13" s="16">
        <v>0.08</v>
      </c>
      <c r="K13" s="9">
        <f>K8*0.08</f>
        <v>198.83520000000001</v>
      </c>
      <c r="M13" s="7" t="s">
        <v>11</v>
      </c>
      <c r="N13" s="16">
        <v>0.08</v>
      </c>
      <c r="O13" s="9">
        <f>O8*0.08</f>
        <v>148.76400000000001</v>
      </c>
      <c r="Q13" s="7" t="s">
        <v>11</v>
      </c>
      <c r="R13" s="16">
        <v>0.08</v>
      </c>
      <c r="S13" s="9">
        <f>S8*0.08</f>
        <v>250.66159999999999</v>
      </c>
    </row>
    <row r="14" spans="1:23" ht="24" thickBot="1" x14ac:dyDescent="0.4">
      <c r="A14" s="7" t="s">
        <v>12</v>
      </c>
      <c r="B14" s="16">
        <v>0.09</v>
      </c>
      <c r="C14" s="9">
        <f>C8*0.09</f>
        <v>182.0367</v>
      </c>
      <c r="E14" s="7" t="s">
        <v>12</v>
      </c>
      <c r="F14" s="16">
        <v>0.09</v>
      </c>
      <c r="G14" s="9">
        <f>G8*0.09</f>
        <v>275.625</v>
      </c>
      <c r="I14" s="7" t="s">
        <v>12</v>
      </c>
      <c r="J14" s="16">
        <v>0.09</v>
      </c>
      <c r="K14" s="9">
        <f>K8*0.09</f>
        <v>223.68959999999998</v>
      </c>
      <c r="M14" s="7" t="s">
        <v>12</v>
      </c>
      <c r="N14" s="17">
        <v>7.4999999999999997E-2</v>
      </c>
      <c r="O14" s="9">
        <f>O8*0.075</f>
        <v>139.46625</v>
      </c>
      <c r="Q14" s="7" t="s">
        <v>12</v>
      </c>
      <c r="R14" s="17">
        <v>0.09</v>
      </c>
      <c r="S14" s="9">
        <f>S8*0.09</f>
        <v>281.99430000000001</v>
      </c>
    </row>
    <row r="15" spans="1:23" ht="24" thickBot="1" x14ac:dyDescent="0.4">
      <c r="A15" s="13"/>
      <c r="E15" s="13"/>
      <c r="I15" s="13"/>
      <c r="M15" s="13"/>
      <c r="Q15" s="13"/>
    </row>
    <row r="16" spans="1:23" ht="15.75" customHeight="1" thickBot="1" x14ac:dyDescent="0.4">
      <c r="A16" s="10" t="s">
        <v>13</v>
      </c>
      <c r="B16" s="14"/>
      <c r="C16" s="11"/>
      <c r="E16" s="10" t="s">
        <v>13</v>
      </c>
      <c r="F16" s="14"/>
      <c r="G16" s="11"/>
      <c r="I16" s="10" t="s">
        <v>13</v>
      </c>
      <c r="J16" s="14"/>
      <c r="K16" s="11"/>
      <c r="M16" s="10" t="s">
        <v>13</v>
      </c>
      <c r="N16" s="14"/>
      <c r="O16" s="11"/>
      <c r="Q16" s="10" t="s">
        <v>13</v>
      </c>
      <c r="R16" s="14"/>
      <c r="S16" s="11"/>
    </row>
    <row r="17" spans="1:19" ht="30.75" customHeight="1" thickBot="1" x14ac:dyDescent="0.4">
      <c r="A17" s="15" t="s">
        <v>2</v>
      </c>
      <c r="B17" s="8" t="s">
        <v>3</v>
      </c>
      <c r="C17" s="8" t="s">
        <v>4</v>
      </c>
      <c r="E17" s="15" t="s">
        <v>2</v>
      </c>
      <c r="F17" s="8" t="s">
        <v>3</v>
      </c>
      <c r="G17" s="8" t="s">
        <v>4</v>
      </c>
      <c r="I17" s="15" t="s">
        <v>2</v>
      </c>
      <c r="J17" s="8" t="s">
        <v>3</v>
      </c>
      <c r="K17" s="8" t="s">
        <v>4</v>
      </c>
      <c r="M17" s="15" t="s">
        <v>2</v>
      </c>
      <c r="N17" s="8" t="s">
        <v>3</v>
      </c>
      <c r="O17" s="8" t="s">
        <v>4</v>
      </c>
      <c r="Q17" s="15" t="s">
        <v>2</v>
      </c>
      <c r="R17" s="8" t="s">
        <v>3</v>
      </c>
      <c r="S17" s="8" t="s">
        <v>4</v>
      </c>
    </row>
    <row r="18" spans="1:19" ht="45.75" customHeight="1" thickBot="1" x14ac:dyDescent="0.4">
      <c r="A18" s="7" t="s">
        <v>14</v>
      </c>
      <c r="B18" s="8"/>
      <c r="C18" s="9">
        <f>C8/12</f>
        <v>168.55250000000001</v>
      </c>
      <c r="E18" s="7" t="s">
        <v>14</v>
      </c>
      <c r="F18" s="8"/>
      <c r="G18" s="9">
        <f>G8/12</f>
        <v>255.20833333333334</v>
      </c>
      <c r="I18" s="7" t="s">
        <v>14</v>
      </c>
      <c r="J18" s="8"/>
      <c r="K18" s="9">
        <f>K8/12</f>
        <v>207.12</v>
      </c>
      <c r="M18" s="7" t="s">
        <v>14</v>
      </c>
      <c r="N18" s="8"/>
      <c r="O18" s="9">
        <f>O8/12</f>
        <v>154.96250000000001</v>
      </c>
      <c r="Q18" s="7" t="s">
        <v>14</v>
      </c>
      <c r="R18" s="8"/>
      <c r="S18" s="9">
        <f>S8/12</f>
        <v>261.10583333333335</v>
      </c>
    </row>
    <row r="19" spans="1:19" ht="45.75" customHeight="1" thickBot="1" x14ac:dyDescent="0.4">
      <c r="A19" s="7" t="s">
        <v>15</v>
      </c>
      <c r="B19" s="8"/>
      <c r="C19" s="9">
        <f>C18/3</f>
        <v>56.18416666666667</v>
      </c>
      <c r="E19" s="7" t="s">
        <v>15</v>
      </c>
      <c r="F19" s="8"/>
      <c r="G19" s="9">
        <f>G18/3</f>
        <v>85.069444444444443</v>
      </c>
      <c r="I19" s="7" t="s">
        <v>15</v>
      </c>
      <c r="J19" s="8"/>
      <c r="K19" s="9">
        <f>K18/3</f>
        <v>69.040000000000006</v>
      </c>
      <c r="M19" s="7" t="s">
        <v>15</v>
      </c>
      <c r="N19" s="8"/>
      <c r="O19" s="9">
        <f>O18/3</f>
        <v>51.654166666666669</v>
      </c>
      <c r="Q19" s="7" t="s">
        <v>15</v>
      </c>
      <c r="R19" s="8"/>
      <c r="S19" s="9">
        <f>S18/3</f>
        <v>87.035277777777779</v>
      </c>
    </row>
    <row r="20" spans="1:19" ht="45.75" customHeight="1" thickBot="1" x14ac:dyDescent="0.4">
      <c r="A20" s="7" t="s">
        <v>16</v>
      </c>
      <c r="B20" s="18">
        <v>6.6E-3</v>
      </c>
      <c r="C20" s="9">
        <f>C8*0.0066</f>
        <v>13.349358000000001</v>
      </c>
      <c r="E20" s="7" t="s">
        <v>16</v>
      </c>
      <c r="F20" s="18">
        <v>6.6E-3</v>
      </c>
      <c r="G20" s="9">
        <f>G8*0.0066</f>
        <v>20.212499999999999</v>
      </c>
      <c r="I20" s="7" t="s">
        <v>16</v>
      </c>
      <c r="J20" s="18">
        <v>6.6E-3</v>
      </c>
      <c r="K20" s="9">
        <f>K8*0.0066</f>
        <v>16.403904000000001</v>
      </c>
      <c r="M20" s="7" t="s">
        <v>16</v>
      </c>
      <c r="N20" s="18">
        <v>6.6E-3</v>
      </c>
      <c r="O20" s="9">
        <f>O8*0.0066</f>
        <v>12.27303</v>
      </c>
      <c r="Q20" s="7" t="s">
        <v>16</v>
      </c>
      <c r="R20" s="18">
        <v>6.6E-3</v>
      </c>
      <c r="S20" s="9">
        <f>S8*0.0066</f>
        <v>20.679582</v>
      </c>
    </row>
    <row r="21" spans="1:19" ht="45.75" customHeight="1" thickBot="1" x14ac:dyDescent="0.4">
      <c r="A21" s="7" t="s">
        <v>17</v>
      </c>
      <c r="B21" s="18">
        <v>2.2000000000000001E-3</v>
      </c>
      <c r="C21" s="9">
        <f>C8*0.0022</f>
        <v>4.4497860000000005</v>
      </c>
      <c r="E21" s="7" t="s">
        <v>17</v>
      </c>
      <c r="F21" s="18">
        <v>2.2000000000000001E-3</v>
      </c>
      <c r="G21" s="9">
        <f>G8*0.0022</f>
        <v>6.7375000000000007</v>
      </c>
      <c r="I21" s="7" t="s">
        <v>17</v>
      </c>
      <c r="J21" s="18">
        <v>2.2000000000000001E-3</v>
      </c>
      <c r="K21" s="9">
        <f>K8*0.0022</f>
        <v>5.4679680000000008</v>
      </c>
      <c r="M21" s="7" t="s">
        <v>17</v>
      </c>
      <c r="N21" s="18">
        <v>2.2000000000000001E-3</v>
      </c>
      <c r="O21" s="9">
        <f>O8*0.0022</f>
        <v>4.0910099999999998</v>
      </c>
      <c r="Q21" s="7" t="s">
        <v>17</v>
      </c>
      <c r="R21" s="18">
        <v>2.2000000000000001E-3</v>
      </c>
      <c r="S21" s="9">
        <f>S8*0.0022</f>
        <v>6.8931940000000003</v>
      </c>
    </row>
    <row r="22" spans="1:19" ht="45.75" customHeight="1" thickBot="1" x14ac:dyDescent="0.4">
      <c r="A22" s="7" t="s">
        <v>18</v>
      </c>
      <c r="B22" s="18">
        <v>6.6E-3</v>
      </c>
      <c r="C22" s="9">
        <f>C8*0.0066</f>
        <v>13.349358000000001</v>
      </c>
      <c r="E22" s="7" t="s">
        <v>18</v>
      </c>
      <c r="F22" s="18">
        <v>6.6E-3</v>
      </c>
      <c r="G22" s="9">
        <f>G8*0.0066</f>
        <v>20.212499999999999</v>
      </c>
      <c r="I22" s="7" t="s">
        <v>18</v>
      </c>
      <c r="J22" s="18">
        <v>6.6E-3</v>
      </c>
      <c r="K22" s="9">
        <f>K8*0.0066</f>
        <v>16.403904000000001</v>
      </c>
      <c r="M22" s="7" t="s">
        <v>18</v>
      </c>
      <c r="N22" s="18">
        <v>6.6E-3</v>
      </c>
      <c r="O22" s="9">
        <f>O8*0.0066</f>
        <v>12.27303</v>
      </c>
      <c r="Q22" s="7" t="s">
        <v>18</v>
      </c>
      <c r="R22" s="18">
        <v>6.6E-3</v>
      </c>
      <c r="S22" s="9">
        <f>S8*0.0066</f>
        <v>20.679582</v>
      </c>
    </row>
    <row r="23" spans="1:19" ht="24" thickBot="1" x14ac:dyDescent="0.4">
      <c r="A23" s="13"/>
      <c r="E23" s="13"/>
      <c r="I23" s="13"/>
      <c r="M23" s="13"/>
      <c r="Q23" s="13"/>
    </row>
    <row r="24" spans="1:19" ht="25.5" customHeight="1" thickBot="1" x14ac:dyDescent="0.4">
      <c r="A24" s="10" t="s">
        <v>19</v>
      </c>
      <c r="B24" s="14"/>
      <c r="C24" s="11"/>
      <c r="E24" s="10" t="s">
        <v>19</v>
      </c>
      <c r="F24" s="14"/>
      <c r="G24" s="11"/>
      <c r="I24" s="10" t="s">
        <v>19</v>
      </c>
      <c r="J24" s="14"/>
      <c r="K24" s="11"/>
      <c r="M24" s="10" t="s">
        <v>19</v>
      </c>
      <c r="N24" s="14"/>
      <c r="O24" s="11"/>
      <c r="Q24" s="10" t="s">
        <v>19</v>
      </c>
      <c r="R24" s="14"/>
      <c r="S24" s="11"/>
    </row>
    <row r="25" spans="1:19" ht="30.75" customHeight="1" thickBot="1" x14ac:dyDescent="0.4">
      <c r="A25" s="15" t="s">
        <v>2</v>
      </c>
      <c r="B25" s="8" t="s">
        <v>3</v>
      </c>
      <c r="C25" s="8" t="s">
        <v>4</v>
      </c>
      <c r="E25" s="15" t="s">
        <v>2</v>
      </c>
      <c r="F25" s="8" t="s">
        <v>3</v>
      </c>
      <c r="G25" s="8" t="s">
        <v>4</v>
      </c>
      <c r="I25" s="15" t="s">
        <v>2</v>
      </c>
      <c r="J25" s="8" t="s">
        <v>3</v>
      </c>
      <c r="K25" s="8" t="s">
        <v>4</v>
      </c>
      <c r="M25" s="15" t="s">
        <v>2</v>
      </c>
      <c r="N25" s="8" t="s">
        <v>3</v>
      </c>
      <c r="O25" s="8" t="s">
        <v>4</v>
      </c>
      <c r="Q25" s="15" t="s">
        <v>2</v>
      </c>
      <c r="R25" s="8" t="s">
        <v>3</v>
      </c>
      <c r="S25" s="8" t="s">
        <v>4</v>
      </c>
    </row>
    <row r="26" spans="1:19" ht="30.75" customHeight="1" thickBot="1" x14ac:dyDescent="0.4">
      <c r="A26" s="7" t="s">
        <v>20</v>
      </c>
      <c r="B26" s="19"/>
      <c r="C26" s="9">
        <f>C18</f>
        <v>168.55250000000001</v>
      </c>
      <c r="E26" s="7" t="s">
        <v>20</v>
      </c>
      <c r="F26" s="19"/>
      <c r="G26" s="9">
        <f>G18</f>
        <v>255.20833333333334</v>
      </c>
      <c r="I26" s="7" t="s">
        <v>20</v>
      </c>
      <c r="J26" s="19"/>
      <c r="K26" s="9">
        <f>K18</f>
        <v>207.12</v>
      </c>
      <c r="M26" s="7" t="s">
        <v>20</v>
      </c>
      <c r="N26" s="19"/>
      <c r="O26" s="9">
        <f>O18</f>
        <v>154.96250000000001</v>
      </c>
      <c r="Q26" s="7" t="s">
        <v>20</v>
      </c>
      <c r="R26" s="19"/>
      <c r="S26" s="9">
        <f>S18</f>
        <v>261.10583333333335</v>
      </c>
    </row>
    <row r="27" spans="1:19" ht="45.75" customHeight="1" thickBot="1" x14ac:dyDescent="0.4">
      <c r="A27" s="7" t="s">
        <v>15</v>
      </c>
      <c r="B27" s="19"/>
      <c r="C27" s="9">
        <f>C19</f>
        <v>56.18416666666667</v>
      </c>
      <c r="E27" s="7" t="s">
        <v>15</v>
      </c>
      <c r="F27" s="19"/>
      <c r="G27" s="9">
        <f>G19</f>
        <v>85.069444444444443</v>
      </c>
      <c r="H27" s="4"/>
      <c r="I27" s="7" t="s">
        <v>15</v>
      </c>
      <c r="J27" s="19"/>
      <c r="K27" s="9">
        <f>K19</f>
        <v>69.040000000000006</v>
      </c>
      <c r="M27" s="7" t="s">
        <v>15</v>
      </c>
      <c r="N27" s="19"/>
      <c r="O27" s="9">
        <f>O19</f>
        <v>51.654166666666669</v>
      </c>
      <c r="Q27" s="7" t="s">
        <v>15</v>
      </c>
      <c r="R27" s="19"/>
      <c r="S27" s="9">
        <f>S19</f>
        <v>87.035277777777779</v>
      </c>
    </row>
    <row r="28" spans="1:19" ht="60.75" customHeight="1" thickBot="1" x14ac:dyDescent="0.4">
      <c r="A28" s="7" t="s">
        <v>21</v>
      </c>
      <c r="B28" s="16">
        <v>0.09</v>
      </c>
      <c r="C28" s="9">
        <f>C18*0.09</f>
        <v>15.169725</v>
      </c>
      <c r="E28" s="7" t="s">
        <v>21</v>
      </c>
      <c r="F28" s="16">
        <v>0.09</v>
      </c>
      <c r="G28" s="9">
        <f>G18*0.09</f>
        <v>22.96875</v>
      </c>
      <c r="I28" s="7" t="s">
        <v>21</v>
      </c>
      <c r="J28" s="16">
        <v>0.09</v>
      </c>
      <c r="K28" s="9">
        <f>K18*0.09</f>
        <v>18.640799999999999</v>
      </c>
      <c r="M28" s="7" t="s">
        <v>21</v>
      </c>
      <c r="N28" s="17">
        <v>7.4999999999999997E-2</v>
      </c>
      <c r="O28" s="9">
        <f>O18*0.0975</f>
        <v>15.108843750000002</v>
      </c>
      <c r="Q28" s="7" t="s">
        <v>21</v>
      </c>
      <c r="R28" s="17">
        <v>7.4999999999999997E-2</v>
      </c>
      <c r="S28" s="9">
        <f>S18*0.0975</f>
        <v>25.457818750000001</v>
      </c>
    </row>
    <row r="29" spans="1:19" ht="25.5" customHeight="1" thickBot="1" x14ac:dyDescent="0.4">
      <c r="A29" s="10" t="s">
        <v>22</v>
      </c>
      <c r="B29" s="11"/>
      <c r="C29" s="12">
        <f>SUM(C28,C27,C26,C22,C21,C20,C19,C18,C14,C13)</f>
        <v>839.63866033333329</v>
      </c>
      <c r="E29" s="10" t="s">
        <v>22</v>
      </c>
      <c r="F29" s="11"/>
      <c r="G29" s="12">
        <f>SUM(G28,G27,G26,G22,G21,G20,G19,G18,G14,G13)</f>
        <v>1271.3118055555556</v>
      </c>
      <c r="I29" s="10" t="s">
        <v>22</v>
      </c>
      <c r="J29" s="11"/>
      <c r="K29" s="12">
        <f>SUM(K28,K27,K26,K22,K21,K20,K19,K18,K14,K13)</f>
        <v>1031.7613759999999</v>
      </c>
      <c r="M29" s="10" t="s">
        <v>22</v>
      </c>
      <c r="N29" s="11"/>
      <c r="O29" s="12">
        <f>SUM(O28,O27,O26,O22,O21,O20,O19,O18,O14,O13)</f>
        <v>745.2094970833333</v>
      </c>
      <c r="Q29" s="10" t="s">
        <v>22</v>
      </c>
      <c r="R29" s="11"/>
      <c r="S29" s="12">
        <f>SUM(S28,S27,S26,S22,S21,S20,S19,S18,S14,S13)</f>
        <v>1302.6482989722222</v>
      </c>
    </row>
    <row r="30" spans="1:19" ht="24" thickBot="1" x14ac:dyDescent="0.4">
      <c r="A30" s="13"/>
      <c r="E30" s="13"/>
      <c r="I30" s="13"/>
      <c r="M30" s="13"/>
      <c r="Q30" s="13"/>
    </row>
    <row r="31" spans="1:19" ht="16.5" customHeight="1" thickBot="1" x14ac:dyDescent="0.4">
      <c r="A31" s="10" t="s">
        <v>23</v>
      </c>
      <c r="B31" s="14"/>
      <c r="C31" s="11"/>
      <c r="E31" s="10" t="s">
        <v>23</v>
      </c>
      <c r="F31" s="14"/>
      <c r="G31" s="11"/>
      <c r="I31" s="10" t="s">
        <v>23</v>
      </c>
      <c r="J31" s="14"/>
      <c r="K31" s="11"/>
      <c r="M31" s="10" t="s">
        <v>23</v>
      </c>
      <c r="N31" s="14"/>
      <c r="O31" s="11"/>
      <c r="Q31" s="10" t="s">
        <v>23</v>
      </c>
      <c r="R31" s="14"/>
      <c r="S31" s="11"/>
    </row>
    <row r="32" spans="1:19" ht="30.75" customHeight="1" thickBot="1" x14ac:dyDescent="0.4">
      <c r="A32" s="15" t="s">
        <v>2</v>
      </c>
      <c r="B32" s="20" t="s">
        <v>3</v>
      </c>
      <c r="C32" s="8" t="s">
        <v>4</v>
      </c>
      <c r="E32" s="15" t="s">
        <v>2</v>
      </c>
      <c r="F32" s="20" t="s">
        <v>3</v>
      </c>
      <c r="G32" s="8" t="s">
        <v>4</v>
      </c>
      <c r="I32" s="15" t="s">
        <v>2</v>
      </c>
      <c r="J32" s="20" t="s">
        <v>3</v>
      </c>
      <c r="K32" s="8" t="s">
        <v>4</v>
      </c>
      <c r="M32" s="15" t="s">
        <v>2</v>
      </c>
      <c r="N32" s="20" t="s">
        <v>3</v>
      </c>
      <c r="O32" s="8" t="s">
        <v>4</v>
      </c>
      <c r="Q32" s="15" t="s">
        <v>2</v>
      </c>
      <c r="R32" s="20" t="s">
        <v>3</v>
      </c>
      <c r="S32" s="8" t="s">
        <v>4</v>
      </c>
    </row>
    <row r="33" spans="1:19" ht="75.75" customHeight="1" thickBot="1" x14ac:dyDescent="0.4">
      <c r="A33" s="7" t="s">
        <v>24</v>
      </c>
      <c r="B33" s="21">
        <v>0.05</v>
      </c>
      <c r="C33" s="9">
        <f>C8*0.05</f>
        <v>101.13150000000002</v>
      </c>
      <c r="E33" s="7" t="s">
        <v>24</v>
      </c>
      <c r="F33" s="21">
        <v>0.05</v>
      </c>
      <c r="G33" s="9">
        <f>G8*0.05</f>
        <v>153.125</v>
      </c>
      <c r="I33" s="7" t="s">
        <v>24</v>
      </c>
      <c r="J33" s="21">
        <v>0.05</v>
      </c>
      <c r="K33" s="9">
        <f>K8*0.05</f>
        <v>124.27200000000001</v>
      </c>
      <c r="M33" s="7" t="s">
        <v>24</v>
      </c>
      <c r="N33" s="21">
        <v>0.05</v>
      </c>
      <c r="O33" s="9">
        <f>O8*0.05</f>
        <v>92.977500000000006</v>
      </c>
      <c r="Q33" s="7" t="s">
        <v>24</v>
      </c>
      <c r="R33" s="21">
        <v>0.05</v>
      </c>
      <c r="S33" s="9">
        <f>S8*0.05</f>
        <v>156.6635</v>
      </c>
    </row>
    <row r="34" spans="1:19" ht="24" thickBot="1" x14ac:dyDescent="0.4">
      <c r="A34" s="7" t="s">
        <v>25</v>
      </c>
      <c r="B34" s="21">
        <v>0.1</v>
      </c>
      <c r="C34" s="9">
        <f>C8*0.1</f>
        <v>202.26300000000003</v>
      </c>
      <c r="E34" s="7" t="s">
        <v>25</v>
      </c>
      <c r="F34" s="21">
        <v>0.1</v>
      </c>
      <c r="G34" s="9">
        <f>G8*0.1</f>
        <v>306.25</v>
      </c>
      <c r="I34" s="7" t="s">
        <v>25</v>
      </c>
      <c r="J34" s="21">
        <v>0.1</v>
      </c>
      <c r="K34" s="9">
        <f>K8*0.1</f>
        <v>248.54400000000001</v>
      </c>
      <c r="M34" s="7" t="s">
        <v>25</v>
      </c>
      <c r="N34" s="21">
        <v>0.1</v>
      </c>
      <c r="O34" s="9">
        <f>O8*0.1</f>
        <v>185.95500000000001</v>
      </c>
      <c r="Q34" s="7" t="s">
        <v>25</v>
      </c>
      <c r="R34" s="21">
        <v>0.1</v>
      </c>
      <c r="S34" s="9">
        <f>S8*0.1</f>
        <v>313.327</v>
      </c>
    </row>
    <row r="35" spans="1:19" ht="24" thickBot="1" x14ac:dyDescent="0.4">
      <c r="A35" s="22"/>
      <c r="B35" s="23"/>
      <c r="C35" s="23"/>
      <c r="E35" s="22"/>
      <c r="F35" s="23"/>
      <c r="G35" s="23"/>
      <c r="I35" s="22"/>
      <c r="J35" s="23"/>
      <c r="K35" s="23"/>
      <c r="M35" s="22"/>
      <c r="N35" s="23"/>
      <c r="O35" s="23"/>
      <c r="Q35" s="22"/>
      <c r="R35" s="23"/>
      <c r="S35" s="23"/>
    </row>
    <row r="36" spans="1:19" ht="33.75" customHeight="1" thickBot="1" x14ac:dyDescent="0.4">
      <c r="A36" s="10" t="s">
        <v>26</v>
      </c>
      <c r="B36" s="11"/>
      <c r="C36" s="24">
        <f>SUM(C34,C33,C29,C8)</f>
        <v>3165.6631603333335</v>
      </c>
      <c r="E36" s="10" t="s">
        <v>26</v>
      </c>
      <c r="F36" s="11"/>
      <c r="G36" s="24">
        <f>SUM(G34,G33,G29,G8)</f>
        <v>4793.1868055555551</v>
      </c>
      <c r="I36" s="10" t="s">
        <v>26</v>
      </c>
      <c r="J36" s="11"/>
      <c r="K36" s="24">
        <f>SUM(K34,K33,K29,K8)</f>
        <v>3890.0173759999998</v>
      </c>
      <c r="M36" s="10" t="s">
        <v>26</v>
      </c>
      <c r="N36" s="11"/>
      <c r="O36" s="24">
        <f>SUM(O34,O33,O29,O8)</f>
        <v>2883.6919970833333</v>
      </c>
      <c r="Q36" s="10" t="s">
        <v>26</v>
      </c>
      <c r="R36" s="11"/>
      <c r="S36" s="24">
        <f>SUM(S34,S33,S29,S8)</f>
        <v>4905.908798972222</v>
      </c>
    </row>
    <row r="37" spans="1:19" ht="24" thickBot="1" x14ac:dyDescent="0.4">
      <c r="A37" s="25" t="s">
        <v>27</v>
      </c>
      <c r="B37" s="26">
        <v>0.03</v>
      </c>
      <c r="C37" s="24">
        <v>95.42</v>
      </c>
      <c r="E37" s="25" t="s">
        <v>27</v>
      </c>
      <c r="F37" s="26">
        <v>0.03</v>
      </c>
      <c r="G37" s="24">
        <v>95.42</v>
      </c>
      <c r="I37" s="25" t="s">
        <v>27</v>
      </c>
      <c r="J37" s="26">
        <v>0.03</v>
      </c>
      <c r="K37" s="24">
        <v>95.42</v>
      </c>
      <c r="M37" s="25" t="s">
        <v>27</v>
      </c>
      <c r="N37" s="26">
        <v>0.03</v>
      </c>
      <c r="O37" s="24">
        <v>95.42</v>
      </c>
      <c r="Q37" s="25" t="s">
        <v>27</v>
      </c>
      <c r="R37" s="26">
        <v>0.03</v>
      </c>
      <c r="S37" s="24">
        <v>95.42</v>
      </c>
    </row>
    <row r="38" spans="1:19" ht="25.5" customHeight="1" thickBot="1" x14ac:dyDescent="0.4">
      <c r="A38" s="25"/>
      <c r="B38" s="27"/>
      <c r="C38" s="28">
        <f>C36+C37</f>
        <v>3261.0831603333336</v>
      </c>
      <c r="E38" s="25"/>
      <c r="F38" s="27"/>
      <c r="G38" s="28">
        <f>G36+G37</f>
        <v>4888.6068055555552</v>
      </c>
      <c r="I38" s="25"/>
      <c r="J38" s="27"/>
      <c r="K38" s="28">
        <f>K36+K37</f>
        <v>3985.4373759999999</v>
      </c>
      <c r="M38" s="25"/>
      <c r="N38" s="27"/>
      <c r="O38" s="28">
        <f>O36+O37</f>
        <v>2979.1119970833333</v>
      </c>
      <c r="Q38" s="25"/>
      <c r="R38" s="27"/>
      <c r="S38" s="28">
        <f>S36+S37</f>
        <v>5001.3287989722221</v>
      </c>
    </row>
    <row r="39" spans="1:19" ht="38.25" customHeight="1" thickBot="1" x14ac:dyDescent="0.4">
      <c r="A39" s="10" t="s">
        <v>28</v>
      </c>
      <c r="B39" s="11"/>
      <c r="C39" s="29">
        <v>15</v>
      </c>
      <c r="E39" s="10" t="s">
        <v>28</v>
      </c>
      <c r="F39" s="11"/>
      <c r="G39" s="29">
        <v>4</v>
      </c>
      <c r="I39" s="10" t="s">
        <v>28</v>
      </c>
      <c r="J39" s="11"/>
      <c r="K39" s="29">
        <v>10</v>
      </c>
      <c r="M39" s="10" t="s">
        <v>28</v>
      </c>
      <c r="N39" s="11"/>
      <c r="O39" s="29">
        <v>30</v>
      </c>
      <c r="Q39" s="10" t="s">
        <v>28</v>
      </c>
      <c r="R39" s="11"/>
      <c r="S39" s="29">
        <v>1</v>
      </c>
    </row>
    <row r="40" spans="1:19" ht="24" thickBot="1" x14ac:dyDescent="0.4">
      <c r="A40" s="25"/>
      <c r="B40" s="27"/>
      <c r="C40" s="20"/>
      <c r="E40" s="25"/>
      <c r="F40" s="27"/>
      <c r="G40" s="20"/>
      <c r="I40" s="25"/>
      <c r="J40" s="27"/>
      <c r="K40" s="20"/>
      <c r="M40" s="25"/>
      <c r="N40" s="27"/>
      <c r="O40" s="20"/>
      <c r="Q40" s="25"/>
      <c r="R40" s="27"/>
      <c r="S40" s="20"/>
    </row>
    <row r="41" spans="1:19" ht="25.5" customHeight="1" thickBot="1" x14ac:dyDescent="0.4">
      <c r="A41" s="10" t="s">
        <v>29</v>
      </c>
      <c r="B41" s="11"/>
      <c r="C41" s="28">
        <f>C38*C39</f>
        <v>48916.247405000002</v>
      </c>
      <c r="E41" s="10" t="s">
        <v>29</v>
      </c>
      <c r="F41" s="11"/>
      <c r="G41" s="28">
        <f>G38*G39</f>
        <v>19554.427222222221</v>
      </c>
      <c r="I41" s="10" t="s">
        <v>29</v>
      </c>
      <c r="J41" s="11"/>
      <c r="K41" s="28">
        <f>K38*K39</f>
        <v>39854.373760000002</v>
      </c>
      <c r="M41" s="10" t="s">
        <v>29</v>
      </c>
      <c r="N41" s="11"/>
      <c r="O41" s="28">
        <f>O38*O39</f>
        <v>89373.359912500004</v>
      </c>
      <c r="Q41" s="10" t="s">
        <v>29</v>
      </c>
      <c r="R41" s="11"/>
      <c r="S41" s="28">
        <f>S38*S39</f>
        <v>5001.3287989722221</v>
      </c>
    </row>
    <row r="42" spans="1:19" x14ac:dyDescent="0.35">
      <c r="A42" s="30"/>
      <c r="B42" s="30"/>
      <c r="C42" s="30"/>
    </row>
    <row r="46" spans="1:19" x14ac:dyDescent="0.35">
      <c r="C46" s="31"/>
      <c r="E46" s="31"/>
      <c r="F46" s="31"/>
    </row>
    <row r="47" spans="1:19" x14ac:dyDescent="0.35">
      <c r="E47" s="31"/>
    </row>
  </sheetData>
  <mergeCells count="58">
    <mergeCell ref="A1:G1"/>
    <mergeCell ref="A39:B39"/>
    <mergeCell ref="A41:B41"/>
    <mergeCell ref="A35:C35"/>
    <mergeCell ref="A8:B8"/>
    <mergeCell ref="A11:C11"/>
    <mergeCell ref="A16:C16"/>
    <mergeCell ref="A24:C24"/>
    <mergeCell ref="A29:B29"/>
    <mergeCell ref="E24:G24"/>
    <mergeCell ref="E29:F29"/>
    <mergeCell ref="A4:C4"/>
    <mergeCell ref="A31:C31"/>
    <mergeCell ref="A36:B36"/>
    <mergeCell ref="E4:G4"/>
    <mergeCell ref="E8:F8"/>
    <mergeCell ref="E11:G11"/>
    <mergeCell ref="E16:G16"/>
    <mergeCell ref="I36:J36"/>
    <mergeCell ref="I39:J39"/>
    <mergeCell ref="I41:J41"/>
    <mergeCell ref="E31:G31"/>
    <mergeCell ref="E35:G35"/>
    <mergeCell ref="E36:F36"/>
    <mergeCell ref="E39:F39"/>
    <mergeCell ref="E41:F41"/>
    <mergeCell ref="M24:O24"/>
    <mergeCell ref="M29:N29"/>
    <mergeCell ref="I29:J29"/>
    <mergeCell ref="I31:K31"/>
    <mergeCell ref="I35:K35"/>
    <mergeCell ref="I24:K24"/>
    <mergeCell ref="M31:O31"/>
    <mergeCell ref="M35:O35"/>
    <mergeCell ref="I1:O1"/>
    <mergeCell ref="M4:O4"/>
    <mergeCell ref="M8:N8"/>
    <mergeCell ref="M11:O11"/>
    <mergeCell ref="M16:O16"/>
    <mergeCell ref="I4:K4"/>
    <mergeCell ref="I8:J8"/>
    <mergeCell ref="I11:K11"/>
    <mergeCell ref="I16:K16"/>
    <mergeCell ref="Q1:S1"/>
    <mergeCell ref="M36:N36"/>
    <mergeCell ref="M39:N39"/>
    <mergeCell ref="M41:N41"/>
    <mergeCell ref="Q4:S4"/>
    <mergeCell ref="Q8:R8"/>
    <mergeCell ref="Q11:S11"/>
    <mergeCell ref="Q16:S16"/>
    <mergeCell ref="Q24:S24"/>
    <mergeCell ref="Q29:R29"/>
    <mergeCell ref="Q31:S31"/>
    <mergeCell ref="Q35:S35"/>
    <mergeCell ref="Q36:R36"/>
    <mergeCell ref="Q39:R39"/>
    <mergeCell ref="Q41:R41"/>
  </mergeCells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RETIFICADO</vt:lpstr>
      <vt:lpstr>Plan1</vt:lpstr>
      <vt:lpstr>Plan1!Area_de_impressao</vt:lpstr>
      <vt:lpstr>RETIFICADO!Area_de_impressao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secad</dc:creator>
  <cp:lastModifiedBy>secadm.altamira@outlook.com</cp:lastModifiedBy>
  <cp:lastPrinted>2025-01-31T18:08:57Z</cp:lastPrinted>
  <dcterms:created xsi:type="dcterms:W3CDTF">2015-06-05T18:19:34Z</dcterms:created>
  <dcterms:modified xsi:type="dcterms:W3CDTF">2025-01-31T18:13:54Z</dcterms:modified>
</cp:coreProperties>
</file>